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440" documentId="120_S{2AC9BD13-BADA-5192-A53E-5A8FF88502F6}" xr6:coauthVersionLast="47" xr6:coauthVersionMax="47" xr10:uidLastSave="{205501D5-2FB6-4C4F-B078-A530E24580D3}"/>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4" i="9"/>
  <c r="G4" i="9"/>
  <c r="I4" i="9"/>
  <c r="J4" i="9"/>
  <c r="L4" i="9"/>
  <c r="B5" i="9"/>
  <c r="G5" i="9"/>
  <c r="I5" i="9"/>
  <c r="J5" i="9"/>
  <c r="L5" i="9"/>
  <c r="B6" i="9"/>
  <c r="G6" i="9"/>
  <c r="I6" i="9"/>
  <c r="J6" i="9"/>
  <c r="L6" i="9"/>
  <c r="B7" i="9"/>
  <c r="G7" i="9"/>
  <c r="I7" i="9"/>
  <c r="J7" i="9"/>
  <c r="L7" i="9"/>
  <c r="D5"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G2" i="1"/>
  <c r="B5" i="5"/>
  <c r="G5" i="5"/>
  <c r="I5" i="5"/>
  <c r="J5" i="5"/>
  <c r="L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6"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2" i="9"/>
  <c r="I2" i="9"/>
  <c r="J2" i="9"/>
  <c r="L2" i="9"/>
  <c r="B3" i="9"/>
  <c r="G3" i="9"/>
  <c r="I3" i="9"/>
  <c r="J3" i="9"/>
  <c r="L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<sst xmlns="http://schemas.openxmlformats.org/spreadsheetml/2006/main" count="180314" uniqueCount="39140">
  <si>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</si>
  <si>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</si>
  <si>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</si>
  <si>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</si>
  <si>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</si>
  <si>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</si>
  <si>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</si>
  <si>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</si>
  <si>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</si>
  <si>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</si>
  <si>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</si>
  <si>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</si>
  <si>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</si>
  <si>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</si>
  <si>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</si>
  <si>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</si>
  <si>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</si>
  <si>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</si>
  <si>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</si>
  <si>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</si>
  <si>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</si>
  <si>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</si>
  <si>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</si>
  <si>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</si>
  <si>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</si>
  <si>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</si>
  <si>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</si>
  <si>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</si>
  <si>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</si>
  <si>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</si>
  <si>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</si>
  <si>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</si>
  <si>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</si>
  <si>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</si>
  <si>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</si>
  <si>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</si>
  <si>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</si>
  <si>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</si>
  <si>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</si>
  <si>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</si>
  <si>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</si>
  <si>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</si>
  <si>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</si>
  <si>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</si>
  <si>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</si>
  <si>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</si>
  <si>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</si>
  <si>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</si>
  <si>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</si>
  <si>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</si>
  <si>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</si>
  <si>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</si>
  <si>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</si>
  <si>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</si>
  <si>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</si>
  <si>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</si>
  <si>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</si>
  <si>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</si>
  <si>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</si>
  <si>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</si>
  <si>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</si>
  <si>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</si>
  <si>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</si>
  <si>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</si>
  <si>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</si>
  <si>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</si>
  <si>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</si>
  <si>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</si>
  <si>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</si>
  <si>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</si>
  <si>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</si>
  <si>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</si>
  <si>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</si>
  <si>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</si>
  <si>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</si>
  <si>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</si>
  <si>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</si>
  <si>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</si>
  <si>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</si>
  <si>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</si>
  <si>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</si>
  <si>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</si>
  <si>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</si>
  <si>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</si>
  <si>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</si>
  <si>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</si>
  <si>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</si>
  <si>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</si>
  <si>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</si>
  <si>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</si>
  <si>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</si>
  <si>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</si>
  <si>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</si>
  <si>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</si>
  <si>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</si>
  <si>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</si>
  <si>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</si>
  <si>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</si>
  <si>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</si>
  <si>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</si>
  <si>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</si>
  <si>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</si>
  <si>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</si>
  <si>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</si>
  <si>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</si>
  <si>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</si>
  <si>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</si>
  <si>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</si>
  <si>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</si>
  <si>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</si>
  <si>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</si>
  <si>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</si>
  <si>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</si>
  <si>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</si>
  <si>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</si>
  <si>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</si>
  <si>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</si>
  <si>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</si>
  <si>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</si>
  <si>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</si>
  <si>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</si>
  <si>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</si>
  <si>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</si>
  <si>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</si>
  <si>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</si>
  <si>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</si>
  <si>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</si>
  <si>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</si>
  <si>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</si>
  <si>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</si>
  <si>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</si>
  <si>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</si>
  <si>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</si>
  <si>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</si>
  <si>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</si>
  <si>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</si>
  <si>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</si>
  <si>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</si>
  <si>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</si>
  <si>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</si>
  <si>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</si>
  <si>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</si>
  <si>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</si>
  <si>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</si>
  <si>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</si>
  <si>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</si>
  <si>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</si>
  <si>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</si>
  <si>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</si>
  <si>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</si>
  <si>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</si>
  <si>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</si>
  <si>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</si>
  <si>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</si>
  <si>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</si>
  <si>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</si>
  <si>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</si>
  <si>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</si>
  <si>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</si>
  <si>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</si>
  <si>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</si>
  <si>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</si>
  <si>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</si>
  <si>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</si>
  <si>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</si>
  <si>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</si>
  <si>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</si>
  <si>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</si>
  <si>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</si>
  <si>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</si>
  <si>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</si>
  <si>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</si>
  <si>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</si>
  <si>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</si>
  <si>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</si>
  <si>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</si>
  <si>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</si>
  <si>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</si>
  <si>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</si>
  <si>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</si>
  <si>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</si>
  <si>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</si>
  <si>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</si>
  <si>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</si>
  <si>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</si>
  <si>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</si>
  <si>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</si>
  <si>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</si>
  <si>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</si>
  <si>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</si>
  <si>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</si>
  <si>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</si>
  <si>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</si>
  <si>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</si>
  <si>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</si>
  <si>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</si>
  <si>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</si>
  <si>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</si>
  <si>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</si>
  <si>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</si>
  <si>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</si>
  <si>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</si>
  <si>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</si>
  <si>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</si>
  <si>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</si>
  <si>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</si>
  <si>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</si>
  <si>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</si>
  <si>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</si>
  <si>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</si>
  <si>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</si>
  <si>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</si>
  <si>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</si>
  <si>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</si>
  <si>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</si>
  <si>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</si>
  <si>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</si>
  <si>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</si>
  <si>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</si>
  <si>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</si>
  <si>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</si>
  <si>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</si>
  <si>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</si>
  <si>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</si>
  <si>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</si>
  <si>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</si>
  <si>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</si>
  <si>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</si>
  <si>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</si>
  <si>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</si>
  <si>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</si>
  <si>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</si>
  <si>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</si>
  <si>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</si>
  <si>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</si>
  <si>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</si>
  <si>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</si>
  <si>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</si>
  <si>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</si>
  <si>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</si>
  <si>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</si>
  <si>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</si>
  <si>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</si>
  <si>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</si>
  <si>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</si>
  <si>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</si>
  <si>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</si>
  <si>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</si>
  <si>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</si>
  <si>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</si>
  <si>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</si>
  <si>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</si>
  <si>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</si>
  <si>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</si>
  <si>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</si>
  <si>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</si>
  <si>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</si>
  <si>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</si>
  <si>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</si>
  <si>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</si>
  <si>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</si>
  <si>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</si>
  <si>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</si>
  <si>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</si>
  <si>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</si>
  <si>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</si>
  <si>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</si>
  <si>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</si>
  <si>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</si>
  <si>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</si>
  <si>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</si>
  <si>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</si>
  <si>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</si>
  <si>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</si>
  <si>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</si>
  <si>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</si>
  <si>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</si>
  <si>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</si>
  <si>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</si>
  <si>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</si>
  <si>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</si>
  <si>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</si>
  <si>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</si>
  <si>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</si>
  <si>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</si>
  <si>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</si>
  <si>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</si>
  <si>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</si>
  <si>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</si>
  <si>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</si>
  <si>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</si>
  <si>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</si>
  <si>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</si>
  <si>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</si>
  <si>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</si>
  <si>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</si>
  <si>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</si>
  <si>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</si>
  <si>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</si>
  <si>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</si>
  <si>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</si>
  <si>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</si>
  <si>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</si>
  <si>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</si>
  <si>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</si>
  <si>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</si>
  <si>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</si>
  <si>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</si>
  <si>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</si>
  <si>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</si>
  <si>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</si>
  <si>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</si>
  <si>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</si>
  <si>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</si>
  <si>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</si>
  <si>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</si>
  <si>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</si>
  <si>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</si>
  <si>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</si>
  <si>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</si>
  <si>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</si>
  <si>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</si>
  <si>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</si>
  <si>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</si>
  <si>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</si>
  <si>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</si>
  <si>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</si>
  <si>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</si>
  <si>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</si>
  <si>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</si>
  <si>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</si>
  <si>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</si>
  <si>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</si>
  <si>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</si>
  <si>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</si>
  <si>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</si>
  <si>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</si>
  <si>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</si>
  <si>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</si>
  <si>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</si>
  <si>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</si>
  <si>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</si>
  <si>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</si>
  <si>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</si>
  <si>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</si>
  <si>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</si>
  <si>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</si>
  <si>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</si>
  <si>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</si>
  <si>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</si>
  <si>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</si>
  <si>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</si>
  <si>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</si>
  <si>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</si>
  <si>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</si>
  <si>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</si>
  <si>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</si>
  <si>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</si>
  <si>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</si>
  <si>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</si>
  <si>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</si>
  <si>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</si>
  <si>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</si>
  <si>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</si>
  <si>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</si>
  <si>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</si>
  <si>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</si>
  <si>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</si>
  <si>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</si>
  <si>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</si>
  <si>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</si>
  <si>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</si>
  <si>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</si>
  <si>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</si>
  <si>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</si>
  <si>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</si>
  <si>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</si>
  <si>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</si>
  <si>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</si>
  <si>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</si>
  <si>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</si>
  <si>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</si>
  <si>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</si>
  <si>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</si>
  <si>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</si>
  <si>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</si>
  <si>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</si>
  <si>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</si>
  <si>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</si>
  <si>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</si>
  <si>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</si>
  <si>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</si>
  <si>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</si>
  <si>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</si>
  <si>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</si>
  <si>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</si>
  <si>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</si>
  <si>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</si>
  <si>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</si>
  <si>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</si>
  <si>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</si>
  <si>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</si>
  <si>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</si>
  <si>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</si>
  <si>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</si>
  <si>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</si>
  <si>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</si>
  <si>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</si>
  <si>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</si>
  <si>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</si>
  <si>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</si>
  <si>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</si>
  <si>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</si>
  <si>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</si>
  <si>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</si>
  <si>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</si>
  <si>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</si>
  <si>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</si>
  <si>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</si>
  <si>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</si>
  <si>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</si>
  <si>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</si>
  <si>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</si>
  <si>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</si>
  <si>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</si>
  <si>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</si>
  <si>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</si>
  <si>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</si>
  <si>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</si>
  <si>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</si>
  <si>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</si>
  <si>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</si>
  <si>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</si>
  <si>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</si>
  <si>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</si>
  <si>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</si>
  <si>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</si>
  <si>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</si>
  <si>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</si>
  <si>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</si>
  <si>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</si>
  <si>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</si>
  <si>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</si>
  <si>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</si>
  <si>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</si>
  <si>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</si>
  <si>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</si>
  <si>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</si>
  <si>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</si>
  <si>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</si>
  <si>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</si>
  <si>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</si>
  <si>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</si>
  <si>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</si>
  <si>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</si>
  <si>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</si>
  <si>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</si>
  <si>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</si>
  <si>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</si>
  <si>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</si>
  <si>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</si>
  <si>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</si>
  <si>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</si>
  <si>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</si>
  <si>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</si>
  <si>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</si>
  <si>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</si>
  <si>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</si>
  <si>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</si>
  <si>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</si>
  <si>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</si>
  <si>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</si>
  <si>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</si>
  <si>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</si>
  <si>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</si>
  <si>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</si>
  <si>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</si>
  <si>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</si>
  <si>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</si>
  <si>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</si>
  <si>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</si>
  <si>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</si>
  <si>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</si>
  <si>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</si>
  <si>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</si>
  <si>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</si>
  <si>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</si>
  <si>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</si>
  <si>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</si>
  <si>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</si>
  <si>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</si>
  <si>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</si>
  <si>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</si>
  <si>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</si>
  <si>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</si>
  <si>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</si>
  <si>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</si>
  <si>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</si>
  <si>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</si>
  <si>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</si>
  <si>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</si>
  <si>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</si>
  <si>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</si>
  <si>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</si>
  <si>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</si>
  <si>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</si>
  <si>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</si>
  <si>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</si>
  <si>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</si>
  <si>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</si>
  <si>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</si>
  <si>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</si>
  <si>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</si>
  <si>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</si>
  <si>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</si>
  <si>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</si>
  <si>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</si>
  <si>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</si>
  <si>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</si>
  <si>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</si>
  <si>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</si>
  <si>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</si>
  <si>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</si>
  <si>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</si>
  <si>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</si>
  <si>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</si>
  <si>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</si>
  <si>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</si>
  <si>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</si>
  <si>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</si>
  <si>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</si>
  <si>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</si>
  <si>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</si>
  <si>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</si>
  <si>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</si>
  <si>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</si>
  <si>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</si>
  <si>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</si>
  <si>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</si>
  <si>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</si>
  <si>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</si>
  <si>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</si>
  <si>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</si>
  <si>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</si>
  <si>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</si>
  <si>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</si>
  <si>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</si>
  <si>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</si>
  <si>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</si>
  <si>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</si>
  <si>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</si>
  <si>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</si>
  <si>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</si>
  <si>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</si>
  <si>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</si>
  <si>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</si>
  <si>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</si>
  <si>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</si>
  <si>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</si>
  <si>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</si>
  <si>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</si>
  <si>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</si>
  <si>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</si>
  <si>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</si>
  <si>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</si>
  <si>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</si>
  <si>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</si>
  <si>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</si>
  <si>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</si>
  <si>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</si>
  <si>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</si>
  <si>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</si>
  <si>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</si>
  <si>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</si>
  <si>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</si>
  <si>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</si>
  <si>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</si>
  <si>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</si>
  <si>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</si>
  <si>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</si>
  <si>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</si>
  <si>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</si>
  <si>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</si>
  <si>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</si>
  <si>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</si>
  <si>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</si>
  <si>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</si>
  <si>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</si>
  <si>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</si>
  <si>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</si>
  <si>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</si>
  <si>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</si>
  <si>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</si>
  <si>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</si>
  <si>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</si>
  <si>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</si>
  <si>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</si>
  <si>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</si>
  <si>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</si>
  <si>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</si>
  <si>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</si>
  <si>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</si>
  <si>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</si>
  <si>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</si>
  <si>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</si>
  <si>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</si>
  <si>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</si>
  <si>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</si>
  <si>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</si>
  <si>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</si>
  <si>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</si>
  <si>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</si>
  <si>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</si>
  <si>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</si>
  <si>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</si>
  <si>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</si>
  <si>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</si>
  <si>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</si>
  <si>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</si>
  <si>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</si>
  <si>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</si>
  <si>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</si>
  <si>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</si>
  <si>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</si>
  <si>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</si>
  <si>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</si>
  <si>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</si>
  <si>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</si>
  <si>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</si>
  <si>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</si>
  <si>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</si>
  <si>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</si>
  <si>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</si>
  <si>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</si>
  <si>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</si>
  <si>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</si>
  <si>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</si>
  <si>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</si>
  <si>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</si>
  <si>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</si>
  <si>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</si>
  <si>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</si>
  <si>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</si>
  <si>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</si>
  <si>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</si>
  <si>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</si>
  <si>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</si>
  <si>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</si>
  <si>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</si>
  <si>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</si>
  <si>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</si>
  <si>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</si>
  <si>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</si>
  <si>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</si>
  <si>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</si>
  <si>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</si>
  <si>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</si>
  <si>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</si>
  <si>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</si>
  <si>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</si>
  <si>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</si>
  <si>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</si>
  <si>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</si>
  <si>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</si>
  <si>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</si>
  <si>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</si>
  <si>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</si>
  <si>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</si>
  <si>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</si>
  <si>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</si>
  <si>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</si>
  <si>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</si>
  <si>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</si>
  <si>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</si>
  <si>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</si>
  <si>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</si>
  <si>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</si>
  <si>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</si>
  <si>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</si>
  <si>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</si>
  <si>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</si>
  <si>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</si>
  <si>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</si>
  <si>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</si>
  <si>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</si>
  <si>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</si>
  <si>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</si>
  <si>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</si>
  <si>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</si>
  <si>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</si>
  <si>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</si>
  <si>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</si>
  <si>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</si>
  <si>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</si>
  <si>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</si>
  <si>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</si>
  <si>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</si>
  <si>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</si>
  <si>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</si>
  <si>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</si>
  <si>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</si>
  <si>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</si>
  <si>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</si>
  <si>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</si>
  <si>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</si>
  <si>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</si>
  <si>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</si>
  <si>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</si>
  <si>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</si>
  <si>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</si>
  <si>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</si>
  <si>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</si>
  <si>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</si>
  <si>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</si>
  <si>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</si>
  <si>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</si>
  <si>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</si>
  <si>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</si>
  <si>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</si>
  <si>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</si>
  <si>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</si>
  <si>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</si>
  <si>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</si>
  <si>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</si>
  <si>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</si>
  <si>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</si>
  <si>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</si>
  <si>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</si>
  <si>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</si>
  <si>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</si>
  <si>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</si>
  <si>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</si>
  <si>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</si>
  <si>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</si>
  <si>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</si>
  <si>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</si>
  <si>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</si>
  <si>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</si>
  <si>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</si>
  <si>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</si>
  <si>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</si>
  <si>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</si>
  <si>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</si>
  <si>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</si>
  <si>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</si>
  <si>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</si>
  <si>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</si>
  <si>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</si>
  <si>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</si>
  <si>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</si>
  <si>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</si>
  <si>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</si>
  <si>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</si>
  <si>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</si>
  <si>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</si>
  <si>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</si>
  <si>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</si>
  <si>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</si>
  <si>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</si>
  <si>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</si>
  <si>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</si>
  <si>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</si>
  <si>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</si>
  <si>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</si>
  <si>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</si>
  <si>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</si>
  <si>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</si>
  <si>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</si>
  <si>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</si>
  <si>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</si>
  <si>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</si>
  <si>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</si>
  <si>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</si>
  <si>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</si>
  <si>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</si>
  <si>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</si>
  <si>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</si>
  <si>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</si>
  <si>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</si>
  <si>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</si>
  <si>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</si>
  <si>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</si>
  <si>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</si>
  <si>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</si>
  <si>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</si>
  <si>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</si>
  <si>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</si>
  <si>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</si>
  <si>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</si>
  <si>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</si>
  <si>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</si>
  <si>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</si>
  <si>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</si>
  <si>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</si>
  <si>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</si>
  <si>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</si>
  <si>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</si>
  <si>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</si>
  <si>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</si>
  <si>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</si>
  <si>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</si>
  <si>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</si>
  <si>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</si>
  <si>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</si>
  <si>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</si>
  <si>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</si>
  <si>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</si>
  <si>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</si>
  <si>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</si>
  <si>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</si>
  <si>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</si>
  <si>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</si>
  <si>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</si>
  <si>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</si>
  <si>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</si>
  <si>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</si>
  <si>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</si>
  <si>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</si>
  <si>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</si>
  <si>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</si>
  <si>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</si>
  <si>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</si>
  <si>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</si>
  <si>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</si>
  <si>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</si>
  <si>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</si>
  <si>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</si>
  <si>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</si>
  <si>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</si>
  <si>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</si>
  <si>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</si>
  <si>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</si>
  <si>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</si>
  <si>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</si>
  <si>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</si>
  <si>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</si>
  <si>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</si>
  <si>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</si>
  <si>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</si>
  <si>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</si>
  <si>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</si>
  <si>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</si>
  <si>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</si>
  <si>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</si>
  <si>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</si>
  <si>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</si>
  <si>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</si>
  <si>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</si>
  <si>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</si>
  <si>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</si>
  <si>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</si>
  <si>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</si>
  <si>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</si>
  <si>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</si>
  <si>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</si>
  <si>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</si>
  <si>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</si>
  <si>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</si>
  <si>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</si>
  <si>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</si>
  <si>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</si>
  <si>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</si>
  <si>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</si>
  <si>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</si>
  <si>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</si>
  <si>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</si>
  <si>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</si>
  <si>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</si>
  <si>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</si>
  <si>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</si>
  <si>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</si>
  <si>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</si>
  <si>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</si>
  <si>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</si>
  <si>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</si>
  <si>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</si>
  <si>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</si>
  <si>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</si>
  <si>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</si>
  <si>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</si>
  <si>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</si>
  <si>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</si>
  <si>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</si>
  <si>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</si>
  <si>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</si>
  <si>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</si>
  <si>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</si>
  <si>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</si>
  <si>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</si>
  <si>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</si>
  <si>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</si>
  <si>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</si>
  <si>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</si>
  <si>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</si>
  <si>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</si>
  <si>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</si>
  <si>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</si>
  <si>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</si>
  <si>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</si>
  <si>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</si>
  <si>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</si>
  <si>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</si>
  <si>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</si>
  <si>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</si>
  <si>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</si>
  <si>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</si>
  <si>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</si>
  <si>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</si>
  <si>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</si>
  <si>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</si>
  <si>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</si>
  <si>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</si>
  <si>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</si>
  <si>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</si>
  <si>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</si>
  <si>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</si>
  <si>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</si>
  <si>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</si>
  <si>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</si>
  <si>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</si>
  <si>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</si>
  <si>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</si>
  <si>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</si>
  <si>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</si>
  <si>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</si>
  <si>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</si>
  <si>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</si>
  <si>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</si>
  <si>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</si>
  <si>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</si>
  <si>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</si>
  <si>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</si>
  <si>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</si>
  <si>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</si>
  <si>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</si>
  <si>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</si>
  <si>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</si>
  <si>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</si>
  <si>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</si>
  <si>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</si>
  <si>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</si>
  <si>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</si>
  <si>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</si>
  <si>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</si>
  <si>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</si>
  <si>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</si>
  <si>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</si>
  <si>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</si>
  <si>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</si>
  <si>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</si>
  <si>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</si>
  <si>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</si>
  <si>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</si>
  <si>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</si>
  <si>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</si>
  <si>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</si>
  <si>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</si>
  <si>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</si>
  <si>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</si>
  <si>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</si>
  <si>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</si>
  <si>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</si>
  <si>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</si>
  <si>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</si>
  <si>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</si>
  <si>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</si>
  <si>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</si>
  <si>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</si>
  <si>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</si>
  <si>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</si>
  <si>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</si>
  <si>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</si>
  <si>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</si>
  <si>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</si>
  <si>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</si>
  <si>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</si>
  <si>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</si>
  <si>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</si>
  <si>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</si>
  <si>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</si>
  <si>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</si>
  <si>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</si>
  <si>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</si>
  <si>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</si>
  <si>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</si>
  <si>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</si>
  <si>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</si>
  <si>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</si>
  <si>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</si>
  <si>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</si>
  <si>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</si>
  <si>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</si>
  <si>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</si>
  <si>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</si>
  <si>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</si>
  <si>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</si>
  <si>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</si>
  <si>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</si>
  <si>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</si>
  <si>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</si>
  <si>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</si>
  <si>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</si>
  <si>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</si>
  <si>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</si>
  <si>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</si>
  <si>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</si>
  <si>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</si>
  <si>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</si>
  <si>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</si>
  <si>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</si>
  <si>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</si>
  <si>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</si>
  <si>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</si>
  <si>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</si>
  <si>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</si>
  <si>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</si>
  <si>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</si>
  <si>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</si>
  <si>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</si>
  <si>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</si>
  <si>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</si>
  <si>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</si>
  <si>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</si>
  <si>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</si>
  <si>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</si>
  <si>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</si>
  <si>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</si>
  <si>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</si>
  <si>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</si>
  <si>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</si>
  <si>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</si>
  <si>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</si>
  <si>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</si>
  <si>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</si>
  <si>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</si>
  <si>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</si>
  <si>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</si>
  <si>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</si>
  <si>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</si>
  <si>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</si>
  <si>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</si>
  <si>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</si>
  <si>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</si>
  <si>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</si>
  <si>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</si>
  <si>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</si>
  <si>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</si>
  <si>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</si>
  <si>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</si>
  <si>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</si>
  <si>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</si>
  <si>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</si>
  <si>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</si>
  <si>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</si>
  <si>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</si>
  <si>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</si>
  <si>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</si>
  <si>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</si>
  <si>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</si>
  <si>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</si>
  <si>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</si>
  <si>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</si>
  <si>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</si>
  <si>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</si>
  <si>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</si>
  <si>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</si>
  <si>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</si>
  <si>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</si>
  <si>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</si>
  <si>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</si>
  <si>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</si>
  <si>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</si>
  <si>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</si>
  <si>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</si>
  <si>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</si>
  <si>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</si>
  <si>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</si>
  <si>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</si>
  <si>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</si>
  <si>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</si>
  <si>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</si>
  <si>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</si>
  <si>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</si>
  <si>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</si>
  <si>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</si>
  <si>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</si>
  <si>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</si>
  <si>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</si>
  <si>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</si>
  <si>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</si>
  <si>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</si>
  <si>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</si>
  <si>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</si>
  <si>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</si>
  <si>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</si>
  <si>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</si>
  <si>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</si>
  <si>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</si>
  <si>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</si>
  <si>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</si>
  <si>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</si>
  <si>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</si>
  <si>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</si>
  <si>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</si>
  <si>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</si>
  <si>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</si>
  <si>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</si>
  <si>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</si>
  <si>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</si>
  <si>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</si>
  <si>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</si>
  <si>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</si>
  <si>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</si>
  <si>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</si>
  <si>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</si>
  <si>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</si>
  <si>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</si>
  <si>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</si>
  <si>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</si>
  <si>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</si>
  <si>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</si>
  <si>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</si>
  <si>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</si>
  <si>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</si>
  <si>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</si>
  <si>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</si>
  <si>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</si>
  <si>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</si>
  <si>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</si>
  <si>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</si>
  <si>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</si>
  <si>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</si>
  <si>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</si>
  <si>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</si>
  <si>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</si>
  <si>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</si>
  <si>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</si>
  <si>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</si>
  <si>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</si>
  <si>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</si>
  <si>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</si>
  <si>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</si>
  <si>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</si>
  <si>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</si>
  <si>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</si>
  <si>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</si>
  <si>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</si>
  <si>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</si>
  <si>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</si>
  <si>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</si>
  <si>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</si>
  <si>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</si>
  <si>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</si>
  <si>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</si>
  <si>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</si>
  <si>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</si>
  <si>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</si>
  <si>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</si>
  <si>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</si>
  <si>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</si>
  <si>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</si>
  <si>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</si>
  <si>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</si>
  <si>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</si>
  <si>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</si>
  <si>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</si>
  <si>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</si>
  <si>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</si>
  <si>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</si>
  <si>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</si>
  <si>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</si>
  <si>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</si>
  <si>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</si>
  <si>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</si>
  <si>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</si>
  <si>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</si>
  <si>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</si>
  <si>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</si>
  <si>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</si>
  <si>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</si>
  <si>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</si>
  <si>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</si>
  <si>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</si>
  <si>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</si>
  <si>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</si>
  <si>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</si>
  <si>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</si>
  <si>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</si>
  <si>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</si>
  <si>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</si>
  <si>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</si>
  <si>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</si>
  <si>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</si>
  <si>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</si>
  <si>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</si>
  <si>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</si>
  <si>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</si>
  <si>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</si>
  <si>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</si>
  <si>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</si>
  <si>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</si>
  <si>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</si>
  <si>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</si>
  <si>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</si>
  <si>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</si>
  <si>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</si>
  <si>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</si>
  <si>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</si>
  <si>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</si>
  <si>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</si>
  <si>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</si>
  <si>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</si>
  <si>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</si>
  <si>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</si>
  <si>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</si>
  <si>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</si>
  <si>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</si>
  <si>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</si>
  <si>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</si>
  <si>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</si>
  <si>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</si>
  <si>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</si>
  <si>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</si>
  <si>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</si>
  <si>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</si>
  <si>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</si>
  <si>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</si>
  <si>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</si>
  <si>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</si>
  <si>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</si>
  <si>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</si>
  <si>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</si>
  <si>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</si>
  <si>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</si>
  <si>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</si>
  <si>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</si>
  <si>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</si>
  <si>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</si>
  <si>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</si>
  <si>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</si>
  <si>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</si>
  <si>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</si>
  <si>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</si>
  <si>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</si>
  <si>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</si>
  <si>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</si>
  <si>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</si>
  <si>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</si>
  <si>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</si>
  <si>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</si>
  <si>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</si>
  <si>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</si>
  <si>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</si>
  <si>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</si>
  <si>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</si>
  <si>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</si>
  <si>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</si>
  <si>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</si>
  <si>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</si>
  <si>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</si>
  <si>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</si>
  <si>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</si>
  <si>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</si>
  <si>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</si>
  <si>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</si>
  <si>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</si>
  <si>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</si>
  <si>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</si>
  <si>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</si>
  <si>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</si>
  <si>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</si>
  <si>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</si>
  <si>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</si>
  <si>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</si>
  <si>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</si>
  <si>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</si>
  <si>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</si>
  <si>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</si>
  <si>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</si>
  <si>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</si>
  <si>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</si>
  <si>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</si>
  <si>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</si>
  <si>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</si>
  <si>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</si>
  <si>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</si>
  <si>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</si>
  <si>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</si>
  <si>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</si>
  <si>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</si>
  <si>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</si>
  <si>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</si>
  <si>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</si>
  <si>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</si>
  <si>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</si>
  <si>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</si>
  <si>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</si>
  <si>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</si>
  <si>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</si>
  <si>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</si>
  <si>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</si>
  <si>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</si>
  <si>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</si>
  <si>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</si>
  <si>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</si>
  <si>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</si>
  <si>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</si>
  <si>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</si>
  <si>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</si>
  <si>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</si>
  <si>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</si>
  <si>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</si>
  <si>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</si>
  <si>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</si>
  <si>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</si>
  <si>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</si>
  <si>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</si>
  <si>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</si>
  <si>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</si>
  <si>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</si>
  <si>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</si>
  <si>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</si>
  <si>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</si>
  <si>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</si>
  <si>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</si>
  <si>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</si>
  <si>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</si>
  <si>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</si>
  <si>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</si>
  <si>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</si>
  <si>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</si>
  <si>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</si>
  <si>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</si>
  <si>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</si>
  <si>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</si>
  <si>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</si>
  <si>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</si>
  <si>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</si>
  <si>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</si>
  <si>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</si>
  <si>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</si>
  <si>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</si>
  <si>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</si>
  <si>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</si>
  <si>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</si>
  <si>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</si>
  <si>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</si>
  <si>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</si>
  <si>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</si>
  <si>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</si>
  <si>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</si>
  <si>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</si>
  <si>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</si>
  <si>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</si>
  <si>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</si>
  <si>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</si>
  <si>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</si>
  <si>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</si>
  <si>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</si>
  <si>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</si>
  <si>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</si>
  <si>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</si>
  <si>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</si>
  <si>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</si>
  <si>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</si>
  <si>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</si>
  <si>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</si>
  <si>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</si>
  <si>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</si>
  <si>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</si>
  <si>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</si>
  <si>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</si>
  <si>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</si>
  <si>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</si>
  <si>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</si>
  <si>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</si>
  <si>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</si>
  <si>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</si>
  <si>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</si>
  <si>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</si>
  <si>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</si>
  <si>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</si>
  <si>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</si>
  <si>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</si>
  <si>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</si>
  <si>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</si>
  <si>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</si>
  <si>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</si>
  <si>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</si>
  <si>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</si>
  <si>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</si>
  <si>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</si>
  <si>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</si>
  <si>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</si>
  <si>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</si>
  <si>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</si>
  <si>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</si>
  <si>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</si>
  <si>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</si>
  <si>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</si>
  <si>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</si>
  <si>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</si>
  <si>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</si>
  <si>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</si>
  <si>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</si>
  <si>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</si>
  <si>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</si>
  <si>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</si>
  <si>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</si>
  <si>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</si>
  <si>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</si>
  <si>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</si>
  <si>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</si>
  <si>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</si>
  <si>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</si>
  <si>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</si>
  <si>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</si>
  <si>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</si>
  <si>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</si>
  <si>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</si>
  <si>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</si>
  <si>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</si>
  <si>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</si>
  <si>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</si>
  <si>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</si>
  <si>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</si>
  <si>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</si>
  <si>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</si>
  <si>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</si>
  <si>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</si>
  <si>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</si>
  <si>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</si>
  <si>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</si>
  <si>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</si>
  <si>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</si>
  <si>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</si>
  <si>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</si>
  <si>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</si>
  <si>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</si>
  <si>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</si>
  <si>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</si>
  <si>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</si>
  <si>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</si>
  <si>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</si>
  <si>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</si>
  <si>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</si>
  <si>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</si>
  <si>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</si>
  <si>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</si>
  <si>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</si>
  <si>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</si>
  <si>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</si>
  <si>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</si>
  <si>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</si>
  <si>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</si>
  <si>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</si>
  <si>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</si>
  <si>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</si>
  <si>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</si>
  <si>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</si>
  <si>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</si>
  <si>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</si>
  <si>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</si>
  <si>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</si>
  <si>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</si>
  <si>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</si>
  <si>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</si>
  <si>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</si>
  <si>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</si>
  <si>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</si>
  <si>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</si>
  <si>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</si>
  <si>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</si>
  <si>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</si>
  <si>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</si>
  <si>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</si>
  <si>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</si>
  <si>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</si>
  <si>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</si>
  <si>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</si>
  <si>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</si>
  <si>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</si>
  <si>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</si>
  <si>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</si>
  <si>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</si>
  <si>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</si>
  <si>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</si>
  <si>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</si>
  <si>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</si>
  <si>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</si>
  <si>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</si>
  <si>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</si>
  <si>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</si>
  <si>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</si>
  <si>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</si>
  <si>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</si>
  <si>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</si>
  <si>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</si>
  <si>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</si>
  <si>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</si>
  <si>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</si>
  <si>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</si>
  <si>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</si>
  <si>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</si>
  <si>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</si>
  <si>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</si>
  <si>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</si>
  <si>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</si>
  <si>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</si>
  <si>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</si>
  <si>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</si>
  <si>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</si>
  <si>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</si>
  <si>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</si>
  <si>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</si>
  <si>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</si>
  <si>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</si>
  <si>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</si>
  <si>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</si>
  <si>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</si>
  <si>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</si>
  <si>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</si>
  <si>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</si>
  <si>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</si>
  <si>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</si>
  <si>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</si>
  <si>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</si>
  <si>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</si>
  <si>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</si>
  <si>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</si>
  <si>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</si>
  <si>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</si>
  <si>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</si>
  <si>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</si>
  <si>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</si>
  <si>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</si>
  <si>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</si>
  <si>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</si>
  <si>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</si>
  <si>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</si>
  <si>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</si>
  <si>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</si>
  <si>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</si>
  <si>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</si>
  <si>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</si>
  <si>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</si>
  <si>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</si>
  <si>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</si>
  <si>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</si>
  <si>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</si>
  <si>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</si>
  <si>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</si>
  <si>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</si>
  <si>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</si>
  <si>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</si>
  <si>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</si>
  <si>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</si>
  <si>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</si>
  <si>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</si>
  <si>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</si>
  <si>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</si>
  <si>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</si>
  <si>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</si>
  <si>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</si>
  <si>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</si>
  <si>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</si>
  <si>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</si>
  <si>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</si>
  <si>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</si>
  <si>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</si>
  <si>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</si>
  <si>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</si>
  <si>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</si>
  <si>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</si>
  <si>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</si>
  <si>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</si>
  <si>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</si>
  <si>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</si>
  <si>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</si>
  <si>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</si>
  <si>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</si>
  <si>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</si>
  <si>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</si>
  <si>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</si>
  <si>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</si>
  <si>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</si>
  <si>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</si>
  <si>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</si>
  <si>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</si>
  <si>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</si>
  <si>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</si>
  <si>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</si>
  <si>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</si>
  <si>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</si>
  <si>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</si>
  <si>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</si>
  <si>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</si>
  <si>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</si>
  <si>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</si>
  <si>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</si>
  <si>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</si>
  <si>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</si>
  <si>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</si>
  <si>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</si>
  <si>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</si>
  <si>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</si>
  <si>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</si>
  <si>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</si>
  <si>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</si>
  <si>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</si>
  <si>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</si>
  <si>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</si>
  <si>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</si>
  <si>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</si>
  <si>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</si>
  <si>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</si>
  <si>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</si>
  <si>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</si>
  <si>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</si>
  <si>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</si>
  <si>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</si>
  <si>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</si>
  <si>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</si>
  <si>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</si>
  <si>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</si>
  <si>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</si>
  <si>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</si>
  <si>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</si>
  <si>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</si>
  <si>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</si>
  <si>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</si>
  <si>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</si>
  <si>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</si>
  <si>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</si>
  <si>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</si>
  <si>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</si>
  <si>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</si>
  <si>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</si>
  <si>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</si>
  <si>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</si>
  <si>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</si>
  <si>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</si>
  <si>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</si>
  <si>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</si>
  <si>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</si>
  <si>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</si>
  <si>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</si>
  <si>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</si>
  <si>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</si>
  <si>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</si>
  <si>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</si>
  <si>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</si>
  <si>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</si>
  <si>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</si>
  <si>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</si>
  <si>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</si>
  <si>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</si>
  <si>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</si>
  <si>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</si>
  <si>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</si>
  <si>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</si>
  <si>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</si>
  <si>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</si>
  <si>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</si>
  <si>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</si>
  <si>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</si>
  <si>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</si>
  <si>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</si>
  <si>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</si>
  <si>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</si>
  <si>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</si>
  <si>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</si>
  <si>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</si>
  <si>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</si>
  <si>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</si>
  <si>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</si>
  <si>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</si>
  <si>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</si>
  <si>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</si>
  <si>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</si>
  <si>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</si>
  <si>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</si>
  <si>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</si>
  <si>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</si>
  <si>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</si>
  <si>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</si>
  <si>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</si>
  <si>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</si>
  <si>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</si>
  <si>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</si>
  <si>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</si>
  <si>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</si>
  <si>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</si>
  <si>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</si>
  <si>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</si>
  <si>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</si>
  <si>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</si>
  <si>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</si>
  <si>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</si>
  <si>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</si>
  <si>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</si>
  <si>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</si>
  <si>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</si>
  <si>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</si>
  <si>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</si>
  <si>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</si>
  <si>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</si>
  <si>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</si>
  <si>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</si>
  <si>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</si>
  <si>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</si>
  <si>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</si>
  <si>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</si>
  <si>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</si>
  <si>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</si>
  <si>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</si>
  <si>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</si>
  <si>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</si>
  <si>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</si>
  <si>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</si>
  <si>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</si>
  <si>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</si>
  <si>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</si>
  <si>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</si>
  <si>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</si>
  <si>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</si>
  <si>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</si>
  <si>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</si>
  <si>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</si>
  <si>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</si>
  <si>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</si>
  <si>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</si>
  <si>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</si>
  <si>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</si>
  <si>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</si>
  <si>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</si>
  <si>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</si>
  <si>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</si>
  <si>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</si>
  <si>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</si>
  <si>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</si>
  <si>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</si>
  <si>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</si>
  <si>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</si>
  <si>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</si>
  <si>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</si>
  <si>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</si>
  <si>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</si>
  <si>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</si>
  <si>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</si>
  <si>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</si>
  <si>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</si>
  <si>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</si>
  <si>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</si>
  <si>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</si>
  <si>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</si>
  <si>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</si>
  <si>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</si>
  <si>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</si>
  <si>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</si>
  <si>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</si>
  <si>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</si>
  <si>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</si>
  <si>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</si>
  <si>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</si>
  <si>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</si>
  <si>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</si>
  <si>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</si>
  <si>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</si>
  <si>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</si>
  <si>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</si>
  <si>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</si>
  <si>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</si>
  <si>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</si>
  <si>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</si>
  <si>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</si>
  <si>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</si>
  <si>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</si>
  <si>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</si>
  <si>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</si>
  <si>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</si>
  <si>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</si>
  <si>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</si>
  <si>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</si>
  <si>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</si>
  <si>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</si>
  <si>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</si>
  <si>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</si>
  <si>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</si>
  <si>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</si>
  <si>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</si>
  <si>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</si>
  <si>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</si>
  <si>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</si>
  <si>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</si>
  <si>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</si>
  <si>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</si>
  <si>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</si>
  <si>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</si>
  <si>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</si>
  <si>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</si>
  <si>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</si>
  <si>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</si>
  <si>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</si>
  <si>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</si>
  <si>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</si>
  <si>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</si>
  <si>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</si>
  <si>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</si>
  <si>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</si>
  <si>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</si>
  <si>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</si>
  <si>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</si>
  <si>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</si>
  <si>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</si>
  <si>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</si>
  <si>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</si>
  <si>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</si>
  <si>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</si>
  <si>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</si>
  <si>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</si>
  <si>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</si>
  <si>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</si>
  <si>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</si>
  <si>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</si>
  <si>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</si>
  <si>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</si>
  <si>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</si>
  <si>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</si>
  <si>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</si>
  <si>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</si>
  <si>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</si>
  <si>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</si>
  <si>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</si>
  <si>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</si>
  <si>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</si>
  <si>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</si>
  <si>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</si>
  <si>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</si>
  <si>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</si>
  <si>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</si>
  <si>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</si>
  <si>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</si>
  <si>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</si>
  <si>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</si>
  <si>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</si>
  <si>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</si>
  <si>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</si>
  <si>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</si>
  <si>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</si>
  <si>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</si>
  <si>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</si>
  <si>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</si>
  <si>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</si>
  <si>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</si>
  <si>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</si>
  <si>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</si>
  <si>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</si>
  <si>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</si>
  <si>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</si>
  <si>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</si>
  <si>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</si>
  <si>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</si>
  <si>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</si>
  <si>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</si>
  <si>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</si>
  <si>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</si>
  <si>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</si>
  <si>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</si>
  <si>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</si>
  <si>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</si>
  <si>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</si>
  <si>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</si>
  <si>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</si>
  <si>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</si>
  <si>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</si>
  <si>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</si>
  <si>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</si>
  <si>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</si>
  <si>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</si>
  <si>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</si>
  <si>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</si>
  <si>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</si>
  <si>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</si>
  <si>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</si>
  <si>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</si>
  <si>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</si>
  <si>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</si>
  <si>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</si>
  <si>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</si>
  <si>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</si>
  <si>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</si>
  <si>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</si>
  <si>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</si>
  <si>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</si>
  <si>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</si>
  <si>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</si>
  <si>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</si>
  <si>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</si>
  <si>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</si>
  <si>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</si>
  <si>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</si>
  <si>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</si>
  <si>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</si>
  <si>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</si>
  <si>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</si>
  <si>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</si>
  <si>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</si>
  <si>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</si>
  <si>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</si>
  <si>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</si>
  <si>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</si>
  <si>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</si>
  <si>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</si>
  <si>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</si>
  <si>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</si>
  <si>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</si>
  <si>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</si>
  <si>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</si>
  <si>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</si>
  <si>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</si>
  <si>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</si>
  <si>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</si>
  <si>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</si>
  <si>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</si>
  <si>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</si>
  <si>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</si>
  <si>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</si>
  <si>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</si>
  <si>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</si>
  <si>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</si>
  <si>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</si>
  <si>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</si>
  <si>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</si>
  <si>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</si>
  <si>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</si>
  <si>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</si>
  <si>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</si>
  <si>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</si>
  <si>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</si>
  <si>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</si>
  <si>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</si>
  <si>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</si>
  <si>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</si>
  <si>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</si>
  <si>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</si>
  <si>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</si>
  <si>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</si>
  <si>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</si>
  <si>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</si>
  <si>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</si>
  <si>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</si>
  <si>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</si>
  <si>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</si>
  <si>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</si>
  <si>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</si>
  <si>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</si>
  <si>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</si>
  <si>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</si>
  <si>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</si>
  <si>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</si>
  <si>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</si>
  <si>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</si>
  <si>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</si>
  <si>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</si>
  <si>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</si>
  <si>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</si>
  <si>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</si>
  <si>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</si>
  <si>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</si>
  <si>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</si>
  <si>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</si>
  <si>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</si>
  <si>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</si>
  <si>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</si>
  <si>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</si>
  <si>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</si>
  <si>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</si>
  <si>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</si>
  <si>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</si>
  <si>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</si>
  <si>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</si>
  <si>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</si>
  <si>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</si>
  <si>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</si>
  <si>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</si>
  <si>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</si>
  <si>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</si>
  <si>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</si>
  <si>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</si>
  <si>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</si>
  <si>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</si>
  <si>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</si>
  <si>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</si>
  <si>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</si>
  <si>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</si>
  <si>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</si>
  <si>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</si>
  <si>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</si>
  <si>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</si>
  <si>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</si>
  <si>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</si>
  <si>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</si>
  <si>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</si>
  <si>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</si>
  <si>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</si>
  <si>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</si>
  <si>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</si>
  <si>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</si>
  <si>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</si>
  <si>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</si>
  <si>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</si>
  <si>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</si>
  <si>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</si>
  <si>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</si>
  <si>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</si>
  <si>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</si>
  <si>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</si>
  <si>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</si>
  <si>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</si>
  <si>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</si>
  <si>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</si>
  <si>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</si>
  <si>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</si>
  <si>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</si>
  <si>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</si>
  <si>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</si>
  <si>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</si>
  <si>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</si>
  <si>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</si>
  <si>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</si>
  <si>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</si>
  <si>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</si>
  <si>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</si>
  <si>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</si>
  <si>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</si>
  <si>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</si>
  <si>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</si>
  <si>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</si>
  <si>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</si>
  <si>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</si>
  <si>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</si>
  <si>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</si>
  <si>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</si>
  <si>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</si>
  <si>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</si>
  <si>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</si>
  <si>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</si>
  <si>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</si>
  <si>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</si>
  <si>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</si>
  <si>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</si>
  <si>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</si>
  <si>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</si>
  <si>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</si>
  <si>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</si>
  <si>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</si>
  <si>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</si>
  <si>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</si>
  <si>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</si>
  <si>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</si>
  <si>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</si>
  <si>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</si>
  <si>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</si>
  <si>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</si>
  <si>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</si>
  <si>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</si>
  <si>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</si>
  <si>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</si>
  <si>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</si>
  <si>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</si>
  <si>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</si>
  <si>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</si>
  <si>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</si>
  <si>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</si>
  <si>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</si>
  <si>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</si>
  <si>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</si>
  <si>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</si>
  <si>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</si>
  <si>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</si>
  <si>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</si>
  <si>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</si>
  <si>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</si>
  <si>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</si>
  <si>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</si>
  <si>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</si>
  <si>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</si>
  <si>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</si>
  <si>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</si>
  <si>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</si>
  <si>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</si>
  <si>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</si>
  <si>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</si>
  <si>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</si>
  <si>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</si>
  <si>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</si>
  <si>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</si>
  <si>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</si>
  <si>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</si>
  <si>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</si>
  <si>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</si>
  <si>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</si>
  <si>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</si>
  <si>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</si>
  <si>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</si>
  <si>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</si>
  <si>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</si>
  <si>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</si>
  <si>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</si>
  <si>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</si>
  <si>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</si>
  <si>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</si>
  <si>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</si>
  <si>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</si>
  <si>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</si>
  <si>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</si>
  <si>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</si>
  <si>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</si>
  <si>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</si>
  <si>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</si>
  <si>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</si>
  <si>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</si>
  <si>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</si>
  <si>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</si>
  <si>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</si>
  <si>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</si>
  <si>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</si>
  <si>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</si>
  <si>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</si>
  <si>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</si>
  <si>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</si>
  <si>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</si>
  <si>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</si>
  <si>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</si>
  <si>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</si>
  <si>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</si>
  <si>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</si>
  <si>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</si>
  <si>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</si>
  <si>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</si>
  <si>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</si>
  <si>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</si>
  <si>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</si>
  <si>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</si>
  <si>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</si>
  <si>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</si>
  <si>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</si>
  <si>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</si>
  <si>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</si>
  <si>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</si>
  <si>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</si>
  <si>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</si>
  <si>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</si>
  <si>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</si>
  <si>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</si>
  <si>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</si>
  <si>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</si>
  <si>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</si>
  <si>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</si>
  <si>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</si>
  <si>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</si>
  <si>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</si>
  <si>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</si>
  <si>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</si>
  <si>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</si>
  <si>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</si>
  <si>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</si>
  <si>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</si>
  <si>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</si>
  <si>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</si>
  <si>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</si>
  <si>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</si>
  <si>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</si>
  <si>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</si>
  <si>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</si>
  <si>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</si>
  <si>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</si>
  <si>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</si>
  <si>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</si>
  <si>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</si>
  <si>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</si>
  <si>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</si>
  <si>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</si>
  <si>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</si>
  <si>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</si>
  <si>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</si>
  <si>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</si>
  <si>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</si>
  <si>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</si>
  <si>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</si>
  <si>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</si>
  <si>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</si>
  <si>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</si>
  <si>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</si>
  <si>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</si>
  <si>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</si>
  <si>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</si>
  <si>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</si>
  <si>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</si>
  <si>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</si>
  <si>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</si>
  <si>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</si>
  <si>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</si>
  <si>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</si>
  <si>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</si>
  <si>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</si>
  <si>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</si>
  <si>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</si>
  <si>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</si>
  <si>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</si>
  <si>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</si>
  <si>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</si>
  <si>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</si>
  <si>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</si>
  <si>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</si>
  <si>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</si>
  <si>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</si>
  <si>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</si>
  <si>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</si>
  <si>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</si>
  <si>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</si>
  <si>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</si>
  <si>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</si>
  <si>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</si>
  <si>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</si>
  <si>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</si>
  <si>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</si>
  <si>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</si>
  <si>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</si>
  <si>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</si>
  <si>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</si>
  <si>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</si>
  <si>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</si>
  <si>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</si>
  <si>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</si>
  <si>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</si>
  <si>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</si>
  <si>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</si>
  <si>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</si>
  <si>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</si>
  <si>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</si>
  <si>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</si>
  <si>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</si>
  <si>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</si>
  <si>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</si>
  <si>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</si>
  <si>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</si>
  <si>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</si>
  <si>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</si>
  <si>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</si>
  <si>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</si>
  <si>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</si>
  <si>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</si>
  <si>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</si>
  <si>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</si>
  <si>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</si>
  <si>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</si>
  <si>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</si>
  <si>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</si>
  <si>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</si>
  <si>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</si>
  <si>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</si>
  <si>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</si>
  <si>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</si>
  <si>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</si>
  <si>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</si>
  <si>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</si>
  <si>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</si>
  <si>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</si>
  <si>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</si>
  <si>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</si>
  <si>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</si>
  <si>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</si>
  <si>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</si>
  <si>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</si>
  <si>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</si>
  <si>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</si>
  <si>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</si>
  <si>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</si>
  <si>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</si>
  <si>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</si>
  <si>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</si>
  <si>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</si>
  <si>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</si>
  <si>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</si>
  <si>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</si>
  <si>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</si>
  <si>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</si>
  <si>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</si>
  <si>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</si>
  <si>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</si>
  <si>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</si>
  <si>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</si>
  <si>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</si>
  <si>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</si>
  <si>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</si>
  <si>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</si>
  <si>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</si>
  <si>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</si>
  <si>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</si>
  <si>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</si>
  <si>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</si>
  <si>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</si>
  <si>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</si>
  <si>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</si>
  <si>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</si>
  <si>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</si>
  <si>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</si>
  <si>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</si>
  <si>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</si>
  <si>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</si>
  <si>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</si>
  <si>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</si>
  <si>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</si>
  <si>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</si>
  <si>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</si>
  <si>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</si>
  <si>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</si>
  <si>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</si>
  <si>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</si>
  <si>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</si>
  <si>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</si>
  <si>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</si>
  <si>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</si>
  <si>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</si>
  <si>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</si>
  <si>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</si>
  <si>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</si>
  <si>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</si>
  <si>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</si>
  <si>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</si>
  <si>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</si>
  <si>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</si>
  <si>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</si>
  <si>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</si>
  <si>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</si>
  <si>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</si>
  <si>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</si>
  <si>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</si>
  <si>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</si>
  <si>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</si>
  <si>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</si>
  <si>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</si>
  <si>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</si>
  <si>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</si>
  <si>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</si>
  <si>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</si>
  <si>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</si>
  <si>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</si>
  <si>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</si>
  <si>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</si>
  <si>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</si>
  <si>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</si>
  <si>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</si>
  <si>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</si>
  <si>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</si>
  <si>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</si>
  <si>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</si>
  <si>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</si>
  <si>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</si>
  <si>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</si>
  <si>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</si>
  <si>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</si>
  <si>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</si>
  <si>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</si>
  <si>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</si>
  <si>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</si>
  <si>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</si>
  <si>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</si>
  <si>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</si>
  <si>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</si>
  <si>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</si>
  <si>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</si>
  <si>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</si>
  <si>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</si>
  <si>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</si>
  <si>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</si>
  <si>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</si>
  <si>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</si>
  <si>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</si>
  <si>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</si>
  <si>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</si>
  <si>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</si>
  <si>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</si>
  <si>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</si>
  <si>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</si>
  <si>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</si>
  <si>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</si>
  <si>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</si>
  <si>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</si>
  <si>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</si>
  <si>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</si>
  <si>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</si>
  <si>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</si>
  <si>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</si>
  <si>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</si>
  <si>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</si>
  <si>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</si>
  <si>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</si>
  <si>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</si>
  <si>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</si>
  <si>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</si>
  <si>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</si>
  <si>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</si>
  <si>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</si>
  <si>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</si>
  <si>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</si>
  <si>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</si>
  <si>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</si>
  <si>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</si>
  <si>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</si>
  <si>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</si>
  <si>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</si>
  <si>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</si>
  <si>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</si>
  <si>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</si>
  <si>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</si>
  <si>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</si>
  <si>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</si>
  <si>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</si>
  <si>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</si>
  <si>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</si>
  <si>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</si>
  <si>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</si>
  <si>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</si>
  <si>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</si>
  <si>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</si>
  <si>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</si>
  <si>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</si>
  <si>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</si>
  <si>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</si>
  <si>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</si>
  <si>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</si>
  <si>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</si>
  <si>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</si>
  <si>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</si>
  <si>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</si>
  <si>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</si>
  <si>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</si>
  <si>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</si>
  <si>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</si>
  <si>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</si>
  <si>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</si>
  <si>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</si>
  <si>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</si>
  <si>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</si>
  <si>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</si>
  <si>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</si>
  <si>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</si>
  <si>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</si>
  <si>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</si>
  <si>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</si>
  <si>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</si>
  <si>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</si>
  <si>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</si>
  <si>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</si>
  <si>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</si>
  <si>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</si>
  <si>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</si>
  <si>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</si>
  <si>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</si>
  <si>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</si>
  <si>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</si>
  <si>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</si>
  <si>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</si>
  <si>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</si>
  <si>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</si>
  <si>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</si>
  <si>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</si>
  <si>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</si>
  <si>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</si>
  <si>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</si>
  <si>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</si>
  <si>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</si>
  <si>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</si>
  <si>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</si>
  <si>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</si>
  <si>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</si>
  <si>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</si>
  <si>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</si>
  <si>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</si>
  <si>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</si>
  <si>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</si>
  <si>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</si>
  <si>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</si>
  <si>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</si>
  <si>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</si>
  <si>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</si>
  <si>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</si>
  <si>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</si>
  <si>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</si>
  <si>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</si>
  <si>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</si>
  <si>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</si>
  <si>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</si>
  <si>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</si>
  <si>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</si>
  <si>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</si>
  <si>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</si>
  <si>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</si>
  <si>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</si>
  <si>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</si>
  <si>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</si>
  <si>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</si>
  <si>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</si>
  <si>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</si>
  <si>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</si>
  <si>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</si>
  <si>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</si>
  <si>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</si>
  <si>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</si>
  <si>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</si>
  <si>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</si>
  <si>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</si>
  <si>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</si>
  <si>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</si>
  <si>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</si>
  <si>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</si>
  <si>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</si>
  <si>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</si>
  <si>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</si>
  <si>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</si>
  <si>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</si>
  <si>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</si>
  <si>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</si>
  <si>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</si>
  <si>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</si>
  <si>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</si>
  <si>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</si>
  <si>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</si>
  <si>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</si>
  <si>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</si>
  <si>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</si>
  <si>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</si>
  <si>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</si>
  <si>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</si>
  <si>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</si>
  <si>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</si>
  <si>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</si>
  <si>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</si>
  <si>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</si>
  <si>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</si>
  <si>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</si>
  <si>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</si>
  <si>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</si>
  <si>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</si>
  <si>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</si>
  <si>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</si>
  <si>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</si>
  <si>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</si>
  <si>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</si>
  <si>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</si>
  <si>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</si>
  <si>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</si>
  <si>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</si>
  <si>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</si>
  <si>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</si>
  <si>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</si>
  <si>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</si>
  <si>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</si>
  <si>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</si>
  <si>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</si>
  <si>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</si>
  <si>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</si>
  <si>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</si>
  <si>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</si>
  <si>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</si>
  <si>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</si>
  <si>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</si>
  <si>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</si>
  <si>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</si>
  <si>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</si>
  <si>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</si>
  <si>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</si>
  <si>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</si>
  <si>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</si>
  <si>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</si>
  <si>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</si>
  <si>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</si>
  <si>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</si>
  <si>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</si>
  <si>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</si>
  <si>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</si>
  <si>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</si>
  <si>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</si>
  <si>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</si>
  <si>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</si>
  <si>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</si>
  <si>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</si>
  <si>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</si>
  <si>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</si>
  <si>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</si>
  <si>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</si>
  <si>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</si>
  <si>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</si>
  <si>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</si>
  <si>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</si>
  <si>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</si>
  <si>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</si>
  <si>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</si>
  <si>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</si>
  <si>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</si>
  <si>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</si>
  <si>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</si>
  <si>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</si>
  <si>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</si>
  <si>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</si>
  <si>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</si>
  <si>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</si>
  <si>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</si>
  <si>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</si>
  <si>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</si>
  <si>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</si>
  <si>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</si>
  <si>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</si>
  <si>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</si>
  <si>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</si>
  <si>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</si>
  <si>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</si>
  <si>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</si>
  <si>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</si>
  <si>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</si>
  <si>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</si>
  <si>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</si>
  <si>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</si>
  <si>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</si>
  <si>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</si>
  <si>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</si>
  <si>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</si>
  <si>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</si>
  <si>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</si>
  <si>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</si>
  <si>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</si>
  <si>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</si>
  <si>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</si>
  <si>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</si>
  <si>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</si>
  <si>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</si>
  <si>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</si>
  <si>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</si>
  <si>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</si>
  <si>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</si>
  <si>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</si>
  <si>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</si>
  <si>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</si>
  <si>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</si>
  <si>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</si>
  <si>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</si>
  <si>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</si>
  <si>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</si>
  <si>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</si>
  <si>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</si>
  <si>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</si>
  <si>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</si>
  <si>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</si>
  <si>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</si>
  <si>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</si>
  <si>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</si>
  <si>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</si>
  <si>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</si>
  <si>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</si>
  <si>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</si>
  <si>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</si>
  <si>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</si>
  <si>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</si>
  <si>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</si>
  <si>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</si>
  <si>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</si>
  <si>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</si>
  <si>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</si>
  <si>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</si>
  <si>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</si>
  <si>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</si>
  <si>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</si>
  <si>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</si>
  <si>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</si>
  <si>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</si>
  <si>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</si>
  <si>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</si>
  <si>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</si>
  <si>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</si>
  <si>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</si>
  <si>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</si>
  <si>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</si>
  <si>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</si>
  <si>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</si>
  <si>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</si>
  <si>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</si>
  <si>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</si>
  <si>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</si>
  <si>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</si>
  <si>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</si>
  <si>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</si>
  <si>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</si>
  <si>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</si>
  <si>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</si>
  <si>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</si>
  <si>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</si>
  <si>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</si>
  <si>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</si>
  <si>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</si>
  <si>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</si>
  <si>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</si>
  <si>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</si>
  <si>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</si>
  <si>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</si>
  <si>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</si>
  <si>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</si>
  <si>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</si>
  <si>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</si>
  <si>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</si>
  <si>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</si>
  <si>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</si>
  <si>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</si>
  <si>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</si>
  <si>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</si>
  <si>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</si>
  <si>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</si>
  <si>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</si>
  <si>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</si>
  <si>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</si>
  <si>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</si>
  <si>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</si>
  <si>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</si>
  <si>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</si>
  <si>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</si>
  <si>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</si>
  <si>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</si>
  <si>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</si>
  <si>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</si>
  <si>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</si>
  <si>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</si>
  <si>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</si>
  <si>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</si>
  <si>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</si>
  <si>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</si>
  <si>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</si>
  <si>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</si>
  <si>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</si>
  <si>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</si>
  <si>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</si>
  <si>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</si>
  <si>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</si>
  <si>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</si>
  <si>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</si>
  <si>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</si>
  <si>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</si>
  <si>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</si>
  <si>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</si>
  <si>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</si>
  <si>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</si>
  <si>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</si>
  <si>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</si>
  <si>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</si>
  <si>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</si>
  <si>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</si>
  <si>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</si>
  <si>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</si>
  <si>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</si>
  <si>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</si>
  <si>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</si>
  <si>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</si>
  <si>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</si>
  <si>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</si>
  <si>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</si>
  <si>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</si>
  <si>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</si>
  <si>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</si>
  <si>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</si>
  <si>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</si>
  <si>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</si>
  <si>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</si>
  <si>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</si>
  <si>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</si>
  <si>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</si>
  <si>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</si>
  <si>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</si>
  <si>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</si>
  <si>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</si>
  <si>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</si>
  <si>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</si>
  <si>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</si>
  <si>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</si>
  <si>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</si>
  <si>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</si>
  <si>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</si>
  <si>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</si>
  <si>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</si>
  <si>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</si>
  <si>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</si>
  <si>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</si>
  <si>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</si>
  <si>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</si>
  <si>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</si>
  <si>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</si>
  <si>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</si>
  <si>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</si>
  <si>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</si>
  <si>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</si>
  <si>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</si>
  <si>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</si>
  <si>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</si>
  <si>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</si>
  <si>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</si>
  <si>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</si>
  <si>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</si>
  <si>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</si>
  <si>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</si>
  <si>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</si>
  <si>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</si>
  <si>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</si>
  <si>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</si>
  <si>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</si>
  <si>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</si>
  <si>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</si>
  <si>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</si>
  <si>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</si>
  <si>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</si>
  <si>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</si>
  <si>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</si>
  <si>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</si>
  <si>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</si>
  <si>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</si>
  <si>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</si>
  <si>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</si>
  <si>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</si>
  <si>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</si>
  <si>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</si>
  <si>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</si>
  <si>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</si>
  <si>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</si>
  <si>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</si>
  <si>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</si>
  <si>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</si>
  <si>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</si>
  <si>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</si>
  <si>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</si>
  <si>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</si>
  <si>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</si>
  <si>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</si>
  <si>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</si>
  <si>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</si>
  <si>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</si>
  <si>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</si>
  <si>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</si>
  <si>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</si>
  <si>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</si>
  <si>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</si>
  <si>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</si>
  <si>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</si>
  <si>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</si>
  <si>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</si>
  <si>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</si>
  <si>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</si>
  <si>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</si>
  <si>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</si>
  <si>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</si>
  <si>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</si>
  <si>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</si>
  <si>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</si>
  <si>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</si>
  <si>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</si>
  <si>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</si>
  <si>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</si>
  <si>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</si>
  <si>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</si>
  <si>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</si>
  <si>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</si>
  <si>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</si>
  <si>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</si>
  <si>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</si>
  <si>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</si>
  <si>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</si>
  <si>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</si>
  <si>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</si>
  <si>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</si>
  <si>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</si>
  <si>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</si>
  <si>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</si>
  <si>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</si>
  <si>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</si>
  <si>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</si>
  <si>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</si>
  <si>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</si>
  <si>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</si>
  <si>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</si>
  <si>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</si>
  <si>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</si>
  <si>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</si>
  <si>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</si>
  <si>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</si>
  <si>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</si>
  <si>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</si>
  <si>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</si>
  <si>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</si>
  <si>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</si>
  <si>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</si>
  <si>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</si>
  <si>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</si>
  <si>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</si>
  <si>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</si>
  <si>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</si>
  <si>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</si>
  <si>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</si>
  <si>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</si>
  <si>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</si>
  <si>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</si>
  <si>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</si>
  <si>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</si>
  <si>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</si>
  <si>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</si>
  <si>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</si>
  <si>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</si>
  <si>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</si>
  <si>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</si>
  <si>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</si>
  <si>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</si>
  <si>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</si>
  <si>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</si>
  <si>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</si>
  <si>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</si>
  <si>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</si>
  <si>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</si>
  <si>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</si>
  <si>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</si>
  <si>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</si>
  <si>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</si>
  <si>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</si>
  <si>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</si>
  <si>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</si>
  <si>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</si>
  <si>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</si>
  <si>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</si>
  <si>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</si>
  <si>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</si>
  <si>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</si>
  <si>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</si>
  <si>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</si>
  <si>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</si>
  <si>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</si>
  <si>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</si>
  <si>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</si>
  <si>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</si>
  <si>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</si>
  <si>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</si>
  <si>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</si>
  <si>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</si>
  <si>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</si>
  <si>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</si>
  <si>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</si>
  <si>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</si>
  <si>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</si>
  <si>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</si>
  <si>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</si>
  <si>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</si>
  <si>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</si>
  <si>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</si>
  <si>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</si>
  <si>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</si>
  <si>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</si>
  <si>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</si>
  <si>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</si>
  <si>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</si>
  <si>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</si>
  <si>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</si>
  <si>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</si>
  <si>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</si>
  <si>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</si>
  <si>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</si>
  <si>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</si>
  <si>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</si>
  <si>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</si>
  <si>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</si>
  <si>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</si>
  <si>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</si>
  <si>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</si>
  <si>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</si>
  <si>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</si>
  <si>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</si>
  <si>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</si>
  <si>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</si>
  <si>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</si>
  <si>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</si>
  <si>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</si>
  <si>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</si>
  <si>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</si>
  <si>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</si>
  <si>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</si>
  <si>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</si>
  <si>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</si>
  <si>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</si>
  <si>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</si>
  <si>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</si>
  <si>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</si>
  <si>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</si>
  <si>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</si>
  <si>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</si>
  <si>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</si>
  <si>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</si>
  <si>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</si>
  <si>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</si>
  <si>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</si>
  <si>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</si>
  <si>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</si>
  <si>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</si>
  <si>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</si>
  <si>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</si>
  <si>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</si>
  <si>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</si>
  <si>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</si>
  <si>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</si>
  <si>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</si>
  <si>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</si>
  <si>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</si>
  <si>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</si>
  <si>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</si>
  <si>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</si>
  <si>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</si>
  <si>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</si>
  <si>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</si>
  <si>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</si>
  <si>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</si>
  <si>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</si>
  <si>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</si>
  <si>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</si>
  <si>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</si>
  <si>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</si>
  <si>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</si>
  <si>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</si>
  <si>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</si>
  <si>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</si>
  <si>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</si>
  <si>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</si>
  <si>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</si>
  <si>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</si>
  <si>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</si>
  <si>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</si>
  <si>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</si>
  <si>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</si>
  <si>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</si>
  <si>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</si>
  <si>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</si>
  <si>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</si>
  <si>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</si>
  <si>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</si>
  <si>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</si>
  <si>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</si>
  <si>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</si>
  <si>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</si>
  <si>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</si>
  <si>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</si>
  <si>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</si>
  <si>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</si>
  <si>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</si>
  <si>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</si>
  <si>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</si>
  <si>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</si>
  <si>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</si>
  <si>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</si>
  <si>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</si>
  <si>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</si>
  <si>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</si>
  <si>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</si>
  <si>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</si>
  <si>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</si>
  <si>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</si>
  <si>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</si>
  <si>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</si>
  <si>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</si>
  <si>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</si>
  <si>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</si>
  <si>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</si>
  <si>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</si>
  <si>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</si>
  <si>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</si>
  <si>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</si>
  <si>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</si>
  <si>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</si>
  <si>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</si>
  <si>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</si>
  <si>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</si>
  <si>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</si>
  <si>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</si>
  <si>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</si>
  <si>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</si>
  <si>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</si>
  <si>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</si>
  <si>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</si>
  <si>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</si>
  <si>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</si>
  <si>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</si>
  <si>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</si>
  <si>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</si>
  <si>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</si>
  <si>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</si>
  <si>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</si>
  <si>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</si>
  <si>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</si>
  <si>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</si>
  <si>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</si>
  <si>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</si>
  <si>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</si>
  <si>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</si>
  <si>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</si>
  <si>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</si>
  <si>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</si>
  <si>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</si>
  <si>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</si>
  <si>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</si>
  <si>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</si>
  <si>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</si>
  <si>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</si>
  <si>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</si>
  <si>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</si>
  <si>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</si>
  <si>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</si>
  <si>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</si>
  <si>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</si>
  <si>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</si>
  <si>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</si>
  <si>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</si>
  <si>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</si>
  <si>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</si>
  <si>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</si>
  <si>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</si>
  <si>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</si>
  <si>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</si>
  <si>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</si>
  <si>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</si>
  <si>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</si>
  <si>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</si>
  <si>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</si>
  <si>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</si>
  <si>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</si>
  <si>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</si>
  <si>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</si>
  <si>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</si>
  <si>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</si>
  <si>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</si>
  <si>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</si>
  <si>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</si>
  <si>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</si>
  <si>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</si>
  <si>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</si>
  <si>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</si>
  <si>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</si>
  <si>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</si>
  <si>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</si>
  <si>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</si>
  <si>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</si>
  <si>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</si>
  <si>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</si>
  <si>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</si>
  <si>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</si>
  <si>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</si>
  <si>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</si>
  <si>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</si>
  <si>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</si>
  <si>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</si>
  <si>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</si>
  <si>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</si>
  <si>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</si>
  <si>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</si>
  <si>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</si>
  <si>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</si>
  <si>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</si>
  <si>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</si>
  <si>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</si>
  <si>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</si>
  <si>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</si>
  <si>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</si>
  <si>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</si>
  <si>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</si>
  <si>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</si>
  <si>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</si>
  <si>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</si>
  <si>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</si>
  <si>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</si>
  <si>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</si>
  <si>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</si>
  <si>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</si>
  <si>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</si>
  <si>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</si>
  <si>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</si>
  <si>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</si>
  <si>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</si>
  <si>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</si>
  <si>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</si>
  <si>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</si>
  <si>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</si>
  <si>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</si>
  <si>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</si>
  <si>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</si>
  <si>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</si>
  <si>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</si>
  <si>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</si>
  <si>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</si>
  <si>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</si>
  <si>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</si>
  <si>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</si>
  <si>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</si>
  <si>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</si>
  <si>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</si>
  <si>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</si>
  <si>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</si>
  <si>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</si>
  <si>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</si>
  <si>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</si>
  <si>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</si>
  <si>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</si>
  <si>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</si>
  <si>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</si>
  <si>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</si>
  <si>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</si>
  <si>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</si>
  <si>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</si>
  <si>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</si>
  <si>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</si>
  <si>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</si>
  <si>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</si>
  <si>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</si>
  <si>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</si>
  <si>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</si>
  <si>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</si>
  <si>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</si>
  <si>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</si>
  <si>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</si>
  <si>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</si>
  <si>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</si>
  <si>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</si>
  <si>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</si>
  <si>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</si>
  <si>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</si>
  <si>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</si>
  <si>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</si>
  <si>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</si>
  <si>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</si>
  <si>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</si>
  <si>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</si>
  <si>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</si>
  <si>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</si>
  <si>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</si>
  <si>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</si>
  <si>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</si>
  <si>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</si>
  <si>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</si>
  <si>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</si>
  <si>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</si>
  <si>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</si>
  <si>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</si>
  <si>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</si>
  <si>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</si>
  <si>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</si>
  <si>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</si>
  <si>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</si>
  <si>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</si>
  <si>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</si>
  <si>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</si>
  <si>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</si>
  <si>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</si>
  <si>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</si>
  <si>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</si>
  <si>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</si>
  <si>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</si>
  <si>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</si>
  <si>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</si>
  <si>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</si>
  <si>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</si>
  <si>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</si>
  <si>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</si>
  <si>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</si>
  <si>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</si>
  <si>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</si>
  <si>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</si>
  <si>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</si>
  <si>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</si>
  <si>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</si>
  <si>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</si>
  <si>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</si>
  <si>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</si>
  <si>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</si>
  <si>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</si>
  <si>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</si>
  <si>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</si>
  <si>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</si>
  <si>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</si>
  <si>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</si>
  <si>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</si>
  <si>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</si>
  <si>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</si>
  <si>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</si>
  <si>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</si>
  <si>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</si>
  <si>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</si>
  <si>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</si>
  <si>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</si>
  <si>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</si>
  <si>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</si>
  <si>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</si>
  <si>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</si>
  <si>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</si>
  <si>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</si>
  <si>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</si>
  <si>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</si>
  <si>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</si>
  <si>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</si>
  <si>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</si>
  <si>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</si>
  <si>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</si>
  <si>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</si>
  <si>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</si>
  <si>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</si>
  <si>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</si>
  <si>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</si>
  <si>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</si>
  <si>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</si>
  <si>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</si>
  <si>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</si>
  <si>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</si>
  <si>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</si>
  <si>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</si>
  <si>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</si>
  <si>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</si>
  <si>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</si>
  <si>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</si>
  <si>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</si>
  <si>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</si>
  <si>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</si>
  <si>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</si>
  <si>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</si>
  <si>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</si>
  <si>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</si>
  <si>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</si>
  <si>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</si>
  <si>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</si>
  <si>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</si>
  <si>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</si>
  <si>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</si>
  <si>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</si>
  <si>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</si>
  <si>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</si>
  <si>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</si>
  <si>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</si>
  <si>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</si>
  <si>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</si>
  <si>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</si>
  <si>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</si>
  <si>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</si>
  <si>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</si>
  <si>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</si>
  <si>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</si>
  <si>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</si>
  <si>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</si>
  <si>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</si>
  <si>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</si>
  <si>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</si>
  <si>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</si>
  <si>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</si>
  <si>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</si>
  <si>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</si>
  <si>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</si>
  <si>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</si>
  <si>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</si>
  <si>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</si>
  <si>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</si>
  <si>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</si>
  <si>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</si>
  <si>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</si>
  <si>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</si>
  <si>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</si>
  <si>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</si>
  <si>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</si>
  <si>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</si>
  <si>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</si>
  <si>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</si>
  <si>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</si>
  <si>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</si>
  <si>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</si>
  <si>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</si>
  <si>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</si>
  <si>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</si>
  <si>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</si>
  <si>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</si>
  <si>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</si>
  <si>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</si>
  <si>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</si>
  <si>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</si>
  <si>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</si>
  <si>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</si>
  <si>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</si>
  <si>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</si>
  <si>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</si>
  <si>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</si>
  <si>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</si>
  <si>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</si>
  <si>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</si>
  <si>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</si>
  <si>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</si>
  <si>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</si>
  <si>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</si>
  <si>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</si>
  <si>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</si>
  <si>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</si>
  <si>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</si>
  <si>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</si>
  <si>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</si>
  <si>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</si>
  <si>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</si>
  <si>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</si>
  <si>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</si>
  <si>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</si>
  <si>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</si>
  <si>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</si>
  <si>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</si>
  <si>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</si>
  <si>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</si>
  <si>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</si>
  <si>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</si>
  <si>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</si>
  <si>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</si>
  <si>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</si>
  <si>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</si>
  <si>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</si>
  <si>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</si>
  <si>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</si>
  <si>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</si>
  <si>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</si>
  <si>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</si>
  <si>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</si>
  <si>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</si>
  <si>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</si>
  <si>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</si>
  <si>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</si>
  <si>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</si>
  <si>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</si>
  <si>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</si>
  <si>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</si>
  <si>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</si>
  <si>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</si>
  <si>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</si>
  <si>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</si>
  <si>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</si>
  <si>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</si>
  <si>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</si>
  <si>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</si>
  <si>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</si>
  <si>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</si>
  <si>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</si>
  <si>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</si>
  <si>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</si>
  <si>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</si>
  <si>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</si>
  <si>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</si>
  <si>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</si>
  <si>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</si>
  <si>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</si>
  <si>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</si>
  <si>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</si>
  <si>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</si>
  <si>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</si>
  <si>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</si>
  <si>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</si>
  <si>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</si>
  <si>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</si>
  <si>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</si>
  <si>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</si>
  <si>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</si>
  <si>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</si>
  <si>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</si>
  <si>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</si>
  <si>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</si>
  <si>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</si>
  <si>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</si>
  <si>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</si>
  <si>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</si>
  <si>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</si>
  <si>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</si>
  <si>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</si>
  <si>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</si>
  <si>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</si>
  <si>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</si>
  <si>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</si>
  <si>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</si>
  <si>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</si>
  <si>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</si>
  <si>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</si>
  <si>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</si>
  <si>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</si>
  <si>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</si>
  <si>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</si>
  <si>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</si>
  <si>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</si>
  <si>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</si>
  <si>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</si>
  <si>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</si>
  <si>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</si>
  <si>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</si>
  <si>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</si>
  <si>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</si>
  <si>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</si>
  <si>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</si>
  <si>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</si>
  <si>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</si>
  <si>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</si>
  <si>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</si>
  <si>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</si>
  <si>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</si>
  <si>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</si>
  <si>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</si>
  <si>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</si>
  <si>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</si>
  <si>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</si>
  <si>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</si>
  <si>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</si>
  <si>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</si>
  <si>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</si>
  <si>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</si>
  <si>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</si>
  <si>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</si>
  <si>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</si>
  <si>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</si>
  <si>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</si>
  <si>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</si>
  <si>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</si>
  <si>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</si>
  <si>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</si>
  <si>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</si>
  <si>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</si>
  <si>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</si>
  <si>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</si>
  <si>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</si>
  <si>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</si>
  <si>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</si>
  <si>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</si>
  <si>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</si>
  <si>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</si>
  <si>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</si>
  <si>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</si>
  <si>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</si>
  <si>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</si>
  <si>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</si>
  <si>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</si>
  <si>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</si>
  <si>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</si>
  <si>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</si>
  <si>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</si>
  <si>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</si>
  <si>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</si>
  <si>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</si>
  <si>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</si>
  <si>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</si>
  <si>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</si>
  <si>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</si>
  <si>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</si>
  <si>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</si>
  <si>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</si>
  <si>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</si>
  <si>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</si>
  <si>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</si>
  <si>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</si>
  <si>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</si>
  <si>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</si>
  <si>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</si>
  <si>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</si>
  <si>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</si>
  <si>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</si>
  <si>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</si>
  <si>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</si>
  <si>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</si>
  <si>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</si>
  <si>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</si>
  <si>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</si>
  <si>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</si>
  <si>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</si>
  <si>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</si>
  <si>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</si>
  <si>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</si>
  <si>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</si>
  <si>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</si>
  <si>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</si>
  <si>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</si>
  <si>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</si>
  <si>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</si>
  <si>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</si>
  <si>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</si>
  <si>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</si>
  <si>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</si>
  <si>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</si>
  <si>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</si>
  <si>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</si>
  <si>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</si>
  <si>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</si>
  <si>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</si>
  <si>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</si>
  <si>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</si>
  <si>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</si>
  <si>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</si>
  <si>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</si>
  <si>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</si>
  <si>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</si>
  <si>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</si>
  <si>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</si>
  <si>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</si>
  <si>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</si>
  <si>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</si>
  <si>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</si>
  <si>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</si>
  <si>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</si>
  <si>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</si>
  <si>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</si>
  <si>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</si>
  <si>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</si>
  <si>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</si>
  <si>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</si>
  <si>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</si>
  <si>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</si>
  <si>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</si>
  <si>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</si>
  <si>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</si>
  <si>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</si>
  <si>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</si>
  <si>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</si>
  <si>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</si>
  <si>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</si>
  <si>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</si>
  <si>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</si>
  <si>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</si>
  <si>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</si>
  <si>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</si>
  <si>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</si>
  <si>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</si>
  <si>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</si>
  <si>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</si>
  <si>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</si>
  <si>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</si>
  <si>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</si>
  <si>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</si>
  <si>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</si>
  <si>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</si>
  <si>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</si>
  <si>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</si>
  <si>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</si>
  <si>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</si>
  <si>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</si>
  <si>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</si>
  <si>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</si>
  <si>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</si>
  <si>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</si>
  <si>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</si>
  <si>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</si>
  <si>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</si>
  <si>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</si>
  <si>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</si>
  <si>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</si>
  <si>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</si>
  <si>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</si>
  <si>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</si>
  <si>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</si>
  <si>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</si>
  <si>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</si>
  <si>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</si>
  <si>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</si>
  <si>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</si>
  <si>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</si>
  <si>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</si>
  <si>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</si>
  <si>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</si>
  <si>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</si>
  <si>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</si>
  <si>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</si>
  <si>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</si>
  <si>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</si>
  <si>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</si>
  <si>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</si>
  <si>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</si>
  <si>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</si>
  <si>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</si>
  <si>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</si>
  <si>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</si>
  <si>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</si>
  <si>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</si>
  <si>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</si>
  <si>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</si>
  <si>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</si>
  <si>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</si>
  <si>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</si>
  <si>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</si>
  <si>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</si>
  <si>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</si>
  <si>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</si>
  <si>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</si>
  <si>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</si>
  <si>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</si>
  <si>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</si>
  <si>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</si>
  <si>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</si>
  <si>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</si>
  <si>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</si>
  <si>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</si>
  <si>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</si>
  <si>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</si>
  <si>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</si>
  <si>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</si>
  <si>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</si>
  <si>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</si>
  <si>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</si>
  <si>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</si>
  <si>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</si>
  <si>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</si>
  <si>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</si>
  <si>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</si>
  <si>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</si>
  <si>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</si>
  <si>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</si>
  <si>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</si>
  <si>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</si>
  <si>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</si>
  <si>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</si>
  <si>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</si>
  <si>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</si>
  <si>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</si>
  <si>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</si>
  <si>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</si>
  <si>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</si>
  <si>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</si>
  <si>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</si>
  <si>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</si>
  <si>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</si>
  <si>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</si>
  <si>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</si>
  <si>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</si>
  <si>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</si>
  <si>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</si>
  <si>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</si>
  <si>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</si>
  <si>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</si>
  <si>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</si>
  <si>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</si>
  <si>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</si>
  <si>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</si>
  <si>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</si>
  <si>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</si>
  <si>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</si>
  <si>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</si>
  <si>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</si>
  <si>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</si>
  <si>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</si>
  <si>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</si>
  <si>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</si>
  <si>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</si>
  <si>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</si>
  <si>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</si>
  <si>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</si>
  <si>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</si>
  <si>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</si>
  <si>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</si>
  <si>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</si>
  <si>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</si>
  <si>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</si>
  <si>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</si>
  <si>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</si>
  <si>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</si>
  <si>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</si>
  <si>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</si>
  <si>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</si>
  <si>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</si>
  <si>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</si>
  <si>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</si>
  <si>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</si>
  <si>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</si>
  <si>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</si>
  <si>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</si>
  <si>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</si>
  <si>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</si>
  <si>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</si>
  <si>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</si>
  <si>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</si>
  <si>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</si>
  <si>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</si>
  <si>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</si>
  <si>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</si>
  <si>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</si>
  <si>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</si>
  <si>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</si>
  <si>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</si>
  <si>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</si>
  <si>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</si>
  <si>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</si>
  <si>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</si>
  <si>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</si>
  <si>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</si>
  <si>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</si>
  <si>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</si>
  <si>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</si>
  <si>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</si>
  <si>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</si>
  <si>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</si>
  <si>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</si>
  <si>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</si>
  <si>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</si>
  <si>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</si>
  <si>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</si>
  <si>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</si>
  <si>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</si>
  <si>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</si>
  <si>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</si>
  <si>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</si>
  <si>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</si>
  <si>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</si>
  <si>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</si>
  <si>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</si>
  <si>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</si>
  <si>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</si>
  <si>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</si>
  <si>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</si>
  <si>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</si>
  <si>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</si>
  <si>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</si>
  <si>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</si>
  <si>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</si>
  <si>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</si>
  <si>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</si>
  <si>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</si>
  <si>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</si>
  <si>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</si>
  <si>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</si>
  <si>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</si>
  <si>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</si>
  <si>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</si>
  <si>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</si>
  <si>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</si>
  <si>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</si>
  <si>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</si>
  <si>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</si>
  <si>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</si>
  <si>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</si>
  <si>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</si>
  <si>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</si>
  <si>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</si>
  <si>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</si>
  <si>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</si>
  <si>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</si>
  <si>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</si>
  <si>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</si>
  <si>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</si>
  <si>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</si>
  <si>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</si>
  <si>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</si>
  <si>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</si>
  <si>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</si>
  <si>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</si>
  <si>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</si>
  <si>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</si>
  <si>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</si>
  <si>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</si>
  <si>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</si>
  <si>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</si>
  <si>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</si>
  <si>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</si>
  <si>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</si>
  <si>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</si>
  <si>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</si>
  <si>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</si>
  <si>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</si>
  <si>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</si>
  <si>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</si>
  <si>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</si>
  <si>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</si>
  <si>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</si>
  <si>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</si>
  <si>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</si>
  <si>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</si>
  <si>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</si>
  <si>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</si>
  <si>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</si>
  <si>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</si>
  <si>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</si>
  <si>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</si>
  <si>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</si>
  <si>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</si>
  <si>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</si>
  <si>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</si>
  <si>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</si>
  <si>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</si>
  <si>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</si>
  <si>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</si>
  <si>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</si>
  <si>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</si>
  <si>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</si>
  <si>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</si>
  <si>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</si>
  <si>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</si>
  <si>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</si>
  <si>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</si>
  <si>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</si>
  <si>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</si>
  <si>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</si>
  <si>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</si>
  <si>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</si>
  <si>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</si>
  <si>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</si>
  <si>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</si>
  <si>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</si>
  <si>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</si>
  <si>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</si>
  <si>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</si>
  <si>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</si>
  <si>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</si>
  <si>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</si>
  <si>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</si>
  <si>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</si>
  <si>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</si>
  <si>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</si>
  <si>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</si>
  <si>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</si>
  <si>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</si>
  <si>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</si>
  <si>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</si>
  <si>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</si>
  <si>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</si>
  <si>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</si>
  <si>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</si>
  <si>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</si>
  <si>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</si>
  <si>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</si>
  <si>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</si>
  <si>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</si>
  <si>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</si>
  <si>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</si>
  <si>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</si>
  <si>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</si>
  <si>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</si>
  <si>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</si>
  <si>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</si>
  <si>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</si>
  <si>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</si>
  <si>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</si>
  <si>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</si>
  <si>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</si>
  <si>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</si>
  <si>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</si>
  <si>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</si>
  <si>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</si>
  <si>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</si>
  <si>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</si>
  <si>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</si>
  <si>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</si>
  <si>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</si>
  <si>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</si>
  <si>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</si>
  <si>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</si>
  <si>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</si>
  <si>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</si>
  <si>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</si>
  <si>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</si>
  <si>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</si>
  <si>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</si>
  <si>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</si>
  <si>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</si>
  <si>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</si>
  <si>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</si>
  <si>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</si>
  <si>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</si>
  <si>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</si>
  <si>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</si>
  <si>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</si>
  <si>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</si>
  <si>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</si>
  <si>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</si>
  <si>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</si>
  <si>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</si>
  <si>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</si>
  <si>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</si>
  <si>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</si>
  <si>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</si>
  <si>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</si>
  <si>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</si>
  <si>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</si>
  <si>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</si>
  <si>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</si>
  <si>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</si>
  <si>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</si>
  <si>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</si>
  <si>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</si>
  <si>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</si>
  <si>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</si>
  <si>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</si>
  <si>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</si>
  <si>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</si>
  <si>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</si>
  <si>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</si>
  <si>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</si>
  <si>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</si>
  <si>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</si>
  <si>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</si>
  <si>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</si>
  <si>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</si>
  <si>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</si>
  <si>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</si>
  <si>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</si>
  <si>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</si>
  <si>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</si>
  <si>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</si>
  <si>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</si>
  <si>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</si>
  <si>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</si>
  <si>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</si>
  <si>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</si>
  <si>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</si>
  <si>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</si>
  <si>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</si>
  <si>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</si>
  <si>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</si>
  <si>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</si>
  <si>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</si>
  <si>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</si>
  <si>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</si>
  <si>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</si>
  <si>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</si>
  <si>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</si>
  <si>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</si>
  <si>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</si>
  <si>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</si>
  <si>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</si>
  <si>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</si>
  <si>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</si>
  <si>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</si>
  <si>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</si>
  <si>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</si>
  <si>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</si>
  <si>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</si>
  <si>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</si>
  <si>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</si>
  <si>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</si>
  <si>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</si>
  <si>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</si>
  <si>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</si>
  <si>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</si>
  <si>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</si>
  <si>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</si>
  <si>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</si>
  <si>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</si>
  <si>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</si>
  <si>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</si>
  <si>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</si>
  <si>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</si>
  <si>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</si>
  <si>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</si>
  <si>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</si>
  <si>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</si>
  <si>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</si>
  <si>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</si>
  <si>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</si>
  <si>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</si>
  <si>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</si>
  <si>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</si>
  <si>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</si>
  <si>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</si>
  <si>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</si>
  <si>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</si>
  <si>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</si>
  <si>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</si>
  <si>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</si>
  <si>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</si>
  <si>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</si>
  <si>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</si>
  <si>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</si>
  <si>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</si>
  <si>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</si>
  <si>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</si>
  <si>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</si>
  <si>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</si>
  <si>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</si>
  <si>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</si>
  <si>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</si>
  <si>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</si>
  <si>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</si>
  <si>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</si>
  <si>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</si>
  <si>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</si>
  <si>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</si>
  <si>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</si>
  <si>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</si>
  <si>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</si>
  <si>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</si>
  <si>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</si>
  <si>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</si>
  <si>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</si>
  <si>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</si>
  <si>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</si>
  <si>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</si>
  <si>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</si>
  <si>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</si>
  <si>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</si>
  <si>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</si>
  <si>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</si>
  <si>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</si>
  <si>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</si>
  <si>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</si>
  <si>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</si>
  <si>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</si>
  <si>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</si>
  <si>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</si>
  <si>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</si>
  <si>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</si>
  <si>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</si>
  <si>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</si>
  <si>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</si>
  <si>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</si>
  <si>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</si>
  <si>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</si>
  <si>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</si>
  <si>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</si>
  <si>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</si>
  <si>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</si>
  <si>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</si>
  <si>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</si>
  <si>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</si>
  <si>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</si>
  <si>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</si>
  <si>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</si>
  <si>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</si>
  <si>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</si>
  <si>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</si>
  <si>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</si>
  <si>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</si>
  <si>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</si>
  <si>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</si>
  <si>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</si>
  <si>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</si>
  <si>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</si>
  <si>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</si>
  <si>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</si>
  <si>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</si>
  <si>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</si>
  <si>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</si>
  <si>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</si>
  <si>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</si>
  <si>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</si>
  <si>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</si>
  <si>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</si>
  <si>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</si>
  <si>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</si>
  <si>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</si>
  <si>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</si>
  <si>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</si>
  <si>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</si>
  <si>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</si>
  <si>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</si>
  <si>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</si>
  <si>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</si>
  <si>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</si>
  <si>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</si>
  <si>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</si>
  <si>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</si>
  <si>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</si>
  <si>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</si>
  <si>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</si>
  <si>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</si>
  <si>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</si>
  <si>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</si>
  <si>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</si>
  <si>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</si>
  <si>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</si>
  <si>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</si>
  <si>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</si>
  <si>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</si>
  <si>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</si>
  <si>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</si>
  <si>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</si>
  <si>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</si>
  <si>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</si>
  <si>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</si>
  <si>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</si>
  <si>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</si>
  <si>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</si>
  <si>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</si>
  <si>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</si>
  <si>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</si>
  <si>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</si>
  <si>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</si>
  <si>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</si>
  <si>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</si>
  <si>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</si>
  <si>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</si>
  <si>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</si>
  <si>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</si>
  <si>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</si>
  <si>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</si>
  <si>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</si>
  <si>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</si>
  <si>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</si>
  <si>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</si>
  <si>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</si>
  <si>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</si>
  <si>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</si>
  <si>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</si>
  <si>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</si>
  <si>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</si>
  <si>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</si>
  <si>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</si>
  <si>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</si>
  <si>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</si>
  <si>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</si>
  <si>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</si>
  <si>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</si>
  <si>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</si>
  <si>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</si>
  <si>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</si>
  <si>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</si>
  <si>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</si>
  <si>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</si>
  <si>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</si>
  <si>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</si>
  <si>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</si>
  <si>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</si>
  <si>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</si>
  <si>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</si>
  <si>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</si>
  <si>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</si>
  <si>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</si>
  <si>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</si>
  <si>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</si>
  <si>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</si>
  <si>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</si>
  <si>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</si>
  <si>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</si>
  <si>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</si>
  <si>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</si>
  <si>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</si>
  <si>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</si>
  <si>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</si>
  <si>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</si>
  <si>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</si>
  <si>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</si>
  <si>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</si>
  <si>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</si>
  <si>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</si>
  <si>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</si>
  <si>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</si>
  <si>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</si>
  <si>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</si>
  <si>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</si>
  <si>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</si>
  <si>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</si>
  <si>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</si>
  <si>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</si>
  <si>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</si>
  <si>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</si>
  <si>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</si>
  <si>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</si>
  <si>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</si>
  <si>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</si>
  <si>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</si>
  <si>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</si>
  <si>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</si>
  <si>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</si>
  <si>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</si>
  <si>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</si>
  <si>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</si>
  <si>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</si>
  <si>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</si>
  <si>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</si>
  <si>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</si>
  <si>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</si>
  <si>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</si>
  <si>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</si>
  <si>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</si>
  <si>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</si>
  <si>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</si>
  <si>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</si>
  <si>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</si>
  <si>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</si>
  <si>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</si>
  <si>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</si>
  <si>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</si>
  <si>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</si>
  <si>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</si>
  <si>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</si>
  <si>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</si>
  <si>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</si>
  <si>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</si>
  <si>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</si>
  <si>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</si>
  <si>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</si>
  <si>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</si>
  <si>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</si>
  <si>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</si>
  <si>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</si>
  <si>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</si>
  <si>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</si>
  <si>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</si>
  <si>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</si>
  <si>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</si>
  <si>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</si>
  <si>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</si>
  <si>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</si>
  <si>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</si>
  <si>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</si>
  <si>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</si>
  <si>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</si>
  <si>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</si>
  <si>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</si>
  <si>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</si>
  <si>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</si>
  <si>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</si>
  <si>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</si>
  <si>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</si>
  <si>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</si>
  <si>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</si>
  <si>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</si>
  <si>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</si>
  <si>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</si>
  <si>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</si>
  <si>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</si>
  <si>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</si>
  <si>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</si>
  <si>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</si>
  <si>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</si>
  <si>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</si>
  <si>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</si>
  <si>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</si>
  <si>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</si>
  <si>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</si>
  <si>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</si>
  <si>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</si>
  <si>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</si>
  <si>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</si>
  <si>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</si>
  <si>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</si>
  <si>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</si>
  <si>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</si>
  <si>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</si>
  <si>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</si>
  <si>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</si>
  <si>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</si>
  <si>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</si>
  <si>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</si>
  <si>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</si>
  <si>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</si>
  <si>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</si>
  <si>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</si>
  <si>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</si>
  <si>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</si>
  <si>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</si>
  <si>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</si>
  <si>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</si>
  <si>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</si>
  <si>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</si>
  <si>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</si>
  <si>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</si>
  <si>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</si>
  <si>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</si>
  <si>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</si>
  <si>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</si>
  <si>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</si>
  <si>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</si>
  <si>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</si>
  <si>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</si>
  <si>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</si>
  <si>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</si>
  <si>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</si>
  <si>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</si>
  <si>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</si>
  <si>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</si>
  <si>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</si>
  <si>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</si>
  <si>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</si>
  <si>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</si>
  <si>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</si>
  <si>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</si>
  <si>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</si>
  <si>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</si>
  <si>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</si>
  <si>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</si>
  <si>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</si>
  <si>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</si>
  <si>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</si>
  <si>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</si>
  <si>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</si>
  <si>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</si>
  <si>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</si>
  <si>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</si>
  <si>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</si>
  <si>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</si>
  <si>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</si>
  <si>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</si>
  <si>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</si>
  <si>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</si>
  <si>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</si>
  <si>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</si>
  <si>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</si>
  <si>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</si>
  <si>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</si>
  <si>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</si>
  <si>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</si>
  <si>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</si>
  <si>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</si>
  <si>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</si>
  <si>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</si>
  <si>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</si>
  <si>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</si>
  <si>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</si>
  <si>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</si>
  <si>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</si>
  <si>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</si>
  <si>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</si>
  <si>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</si>
  <si>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</si>
  <si>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</si>
  <si>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</si>
  <si>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</si>
  <si>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</si>
  <si>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</si>
  <si>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</si>
  <si>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</si>
  <si>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</si>
  <si>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</si>
  <si>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</si>
  <si>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</si>
  <si>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</si>
  <si>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</si>
  <si>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</si>
  <si>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</si>
  <si>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</si>
  <si>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</si>
  <si>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</si>
  <si>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</si>
  <si>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</si>
  <si>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</si>
  <si>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</si>
  <si>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</si>
  <si>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</si>
  <si>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</si>
  <si>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</si>
  <si>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</si>
  <si>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</si>
  <si>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</si>
  <si>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</si>
  <si>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</si>
  <si>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</si>
  <si>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</si>
  <si>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</si>
  <si>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</si>
  <si>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</si>
  <si>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</si>
  <si>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</si>
  <si>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</si>
  <si>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</si>
  <si>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</si>
  <si>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</si>
  <si>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</si>
  <si>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</si>
  <si>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</si>
  <si>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</si>
  <si>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</si>
  <si>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</si>
  <si>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</si>
  <si>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</si>
  <si>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</si>
  <si>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</si>
  <si>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</si>
  <si>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</si>
  <si>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</si>
  <si>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</si>
  <si>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</si>
  <si>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</si>
  <si>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</si>
  <si>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</si>
  <si>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</si>
  <si>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</si>
  <si>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</si>
  <si>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</si>
  <si>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</si>
  <si>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</si>
  <si>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</si>
  <si>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</si>
  <si>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</si>
  <si>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</si>
  <si>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</si>
  <si>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</si>
  <si>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</si>
  <si>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</si>
  <si>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</si>
  <si>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</si>
  <si>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</si>
  <si>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</si>
  <si>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</si>
  <si>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</si>
  <si>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</si>
  <si>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</si>
  <si>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</si>
  <si>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</si>
  <si>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</si>
  <si>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</si>
  <si>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</si>
  <si>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</si>
  <si>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</si>
  <si>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</si>
  <si>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</si>
  <si>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</si>
  <si>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</si>
  <si>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</si>
  <si>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</si>
  <si>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</si>
  <si>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</si>
  <si>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</si>
  <si>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</si>
  <si>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</si>
  <si>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</si>
  <si>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</si>
  <si>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</si>
  <si>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</si>
  <si>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</si>
  <si>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</si>
  <si>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</si>
  <si>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</si>
  <si>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</si>
  <si>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</si>
  <si>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</si>
  <si>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</si>
  <si>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</si>
  <si>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</si>
  <si>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</si>
  <si>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</si>
  <si>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</si>
  <si>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</si>
  <si>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</si>
  <si>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</si>
  <si>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</si>
  <si>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</si>
  <si>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</si>
  <si>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</si>
  <si>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</si>
  <si>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</si>
  <si>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</si>
  <si>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</si>
  <si>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</si>
  <si>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</si>
  <si>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</si>
  <si>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</si>
  <si>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</si>
  <si>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</si>
  <si>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</si>
  <si>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</si>
  <si>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</si>
  <si>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</si>
  <si>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</si>
  <si>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</si>
  <si>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</si>
  <si>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</si>
  <si>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</si>
  <si>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</si>
  <si>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</si>
  <si>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</si>
  <si>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</si>
  <si>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</si>
  <si>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</si>
  <si>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</si>
  <si>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</si>
  <si>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</si>
  <si>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</si>
  <si>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</si>
  <si>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</si>
  <si>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</si>
  <si>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</si>
  <si>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</si>
  <si>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</si>
  <si>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</si>
  <si>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</si>
  <si>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</si>
  <si>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</si>
  <si>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</si>
  <si>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</si>
  <si>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</si>
  <si>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</si>
  <si>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</si>
  <si>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</si>
  <si>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</si>
  <si>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</si>
  <si>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</si>
  <si>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</si>
  <si>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</si>
  <si>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</si>
  <si>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</si>
  <si>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</si>
  <si>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</si>
  <si>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</si>
  <si>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</si>
  <si>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</si>
  <si>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</si>
  <si>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</si>
  <si>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</si>
  <si>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</si>
  <si>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</si>
  <si>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</si>
  <si>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</si>
  <si>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</si>
  <si>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</si>
  <si>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</si>
  <si>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</si>
  <si>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</si>
  <si>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</si>
  <si>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</si>
  <si>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</si>
  <si>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</si>
  <si>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</si>
  <si>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</si>
  <si>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</si>
  <si>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</si>
  <si>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</si>
  <si>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</si>
  <si>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</si>
  <si>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</si>
  <si>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</si>
  <si>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</si>
  <si>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</si>
  <si>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</si>
  <si>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</si>
  <si>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</si>
  <si>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</si>
  <si>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</si>
  <si>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</si>
  <si>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</si>
  <si>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</si>
  <si>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</si>
  <si>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</si>
  <si>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</si>
  <si>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</si>
  <si>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</si>
  <si>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</si>
  <si>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</si>
  <si>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</si>
  <si>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</si>
  <si>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</si>
  <si>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</si>
  <si>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</si>
  <si>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</si>
  <si>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</si>
  <si>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</si>
  <si>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</si>
  <si>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</si>
  <si>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</si>
  <si>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</si>
  <si>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</si>
  <si>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</si>
  <si>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</si>
  <si>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</si>
  <si>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</si>
  <si>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</si>
  <si>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</si>
  <si>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</si>
  <si>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</si>
  <si>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</si>
  <si>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</si>
  <si>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</si>
  <si>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</si>
  <si>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</si>
  <si>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</si>
  <si>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</si>
  <si>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</si>
  <si>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</si>
  <si>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</si>
  <si>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</si>
  <si>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</si>
  <si>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</si>
  <si>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</si>
  <si>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</si>
  <si>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</si>
  <si>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</si>
  <si>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</si>
  <si>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</si>
  <si>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</si>
  <si>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</si>
  <si>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</si>
  <si>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</si>
  <si>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</si>
  <si>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</si>
  <si>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</si>
  <si>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</si>
  <si>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</si>
  <si>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</si>
  <si>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</si>
  <si>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</si>
  <si>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</si>
  <si>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</si>
  <si>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</si>
  <si>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</si>
  <si>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</si>
  <si>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</si>
  <si>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</si>
  <si>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</si>
  <si>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</si>
  <si>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</si>
  <si>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</si>
  <si>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</si>
  <si>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</si>
  <si>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</si>
  <si>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</si>
  <si>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</si>
  <si>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</si>
  <si>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</si>
  <si>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</si>
  <si>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</si>
  <si>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</si>
  <si>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</si>
  <si>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</si>
  <si>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</si>
  <si>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</si>
  <si>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</si>
  <si>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</si>
  <si>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</si>
  <si>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</si>
  <si>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</si>
  <si>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</si>
  <si>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</si>
  <si>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</si>
  <si>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</si>
  <si>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</si>
  <si>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</si>
  <si>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</si>
  <si>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</si>
  <si>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</si>
  <si>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</si>
  <si>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</si>
  <si>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</si>
  <si>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</si>
  <si>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</si>
  <si>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</si>
  <si>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</si>
  <si>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</si>
  <si>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</si>
  <si>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</si>
  <si>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</si>
  <si>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</si>
  <si>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</si>
  <si>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</si>
  <si>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</si>
  <si>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</si>
  <si>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</si>
  <si>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</si>
  <si>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</si>
  <si>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</si>
  <si>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</si>
  <si>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</si>
  <si>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</si>
  <si>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</si>
  <si>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</si>
  <si>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</si>
  <si>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</si>
  <si>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</si>
  <si>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</si>
  <si>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</si>
  <si>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</si>
  <si>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</si>
  <si>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</si>
  <si>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</si>
  <si>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</si>
  <si>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</si>
  <si>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</si>
  <si>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</si>
  <si>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</si>
  <si>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</si>
  <si>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</si>
  <si>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</si>
  <si>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</si>
  <si>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</si>
  <si>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</si>
  <si>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</si>
  <si>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</si>
  <si>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</si>
  <si>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</si>
  <si>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</si>
  <si>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</si>
  <si>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</si>
  <si>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</si>
  <si>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</si>
  <si>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</si>
  <si>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</si>
  <si>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</si>
  <si>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</si>
  <si>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</si>
  <si>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</si>
  <si>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</si>
  <si>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</si>
  <si>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</si>
  <si>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</si>
  <si>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</si>
  <si>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</si>
  <si>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</si>
  <si>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</si>
  <si>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</si>
  <si>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</si>
  <si>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</si>
  <si>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</si>
  <si>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</si>
  <si>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</si>
  <si>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</si>
  <si>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</si>
  <si>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</si>
  <si>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</si>
  <si>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</si>
  <si>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</si>
  <si>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</si>
  <si>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</si>
  <si>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</si>
  <si>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</si>
  <si>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</si>
  <si>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</si>
  <si>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</si>
  <si>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</si>
  <si>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</si>
  <si>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</si>
  <si>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</si>
  <si>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</si>
  <si>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</si>
  <si>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</si>
  <si>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</si>
  <si>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</si>
  <si>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</si>
  <si>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</si>
  <si>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</si>
  <si>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</si>
  <si>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</si>
  <si>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</si>
  <si>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</si>
  <si>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</si>
  <si>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</si>
  <si>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</si>
  <si>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</si>
  <si>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</si>
  <si>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</si>
  <si>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</si>
  <si>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</si>
  <si>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</si>
  <si>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</si>
  <si>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</si>
  <si>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</si>
  <si>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</si>
  <si>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</si>
  <si>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</si>
  <si>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</si>
  <si>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</si>
  <si>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</si>
  <si>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</si>
  <si>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</si>
  <si>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</si>
  <si>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</si>
  <si>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</si>
  <si>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</si>
  <si>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</si>
  <si>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</si>
  <si>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</si>
  <si>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</si>
  <si>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</si>
  <si>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</si>
  <si>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</si>
  <si>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</si>
  <si>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</si>
  <si>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</si>
  <si>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</si>
  <si>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</si>
  <si>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</si>
  <si>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</si>
  <si>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</si>
  <si>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</si>
  <si>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</si>
  <si>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</si>
  <si>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</si>
  <si>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</si>
  <si>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</si>
  <si>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</si>
  <si>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</si>
  <si>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</si>
  <si>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</si>
  <si>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</si>
  <si>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</si>
  <si>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</si>
  <si>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</si>
  <si>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</si>
  <si>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</si>
  <si>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</si>
  <si>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</si>
  <si>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</si>
  <si>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</si>
  <si>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</si>
  <si>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</si>
  <si>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</si>
  <si>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</si>
  <si>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</si>
  <si>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</si>
  <si>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</si>
  <si>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</si>
  <si>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</si>
  <si>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</si>
  <si>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</si>
  <si>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</si>
  <si>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</si>
  <si>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</si>
  <si>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</si>
  <si>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</si>
  <si>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</si>
  <si>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</si>
  <si>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</si>
  <si>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</si>
  <si>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</si>
  <si>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</si>
  <si>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</si>
  <si>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</si>
  <si>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</si>
  <si>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</si>
  <si>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</si>
  <si>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</si>
  <si>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</si>
  <si>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</si>
  <si>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</si>
  <si>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</si>
  <si>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</si>
  <si>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</si>
  <si>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</si>
  <si>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</si>
  <si>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</si>
  <si>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</si>
  <si>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</si>
  <si>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</si>
  <si>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</si>
  <si>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</si>
  <si>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</si>
  <si>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</si>
  <si>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</si>
  <si>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</si>
  <si>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</si>
  <si>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</si>
  <si>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</si>
  <si>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</si>
  <si>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</si>
  <si>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</si>
  <si>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</si>
  <si>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</si>
  <si>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</si>
  <si>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</si>
  <si>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</si>
  <si>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</si>
  <si>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</si>
  <si>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</si>
  <si>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</si>
  <si>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</si>
  <si>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</si>
  <si>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</si>
  <si>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</si>
  <si>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</si>
  <si>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</si>
  <si>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</si>
  <si>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</si>
  <si>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</si>
  <si>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</si>
  <si>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</si>
  <si>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</si>
  <si>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</si>
  <si>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</si>
  <si>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</si>
  <si>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</si>
  <si>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</si>
  <si>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</si>
  <si>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</si>
  <si>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</si>
  <si>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</si>
  <si>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</si>
  <si>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</si>
  <si>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</si>
  <si>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</si>
  <si>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</si>
  <si>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</si>
  <si>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</si>
  <si>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</si>
  <si>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</si>
  <si>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</si>
  <si>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</si>
  <si>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</si>
  <si>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</si>
  <si>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</si>
  <si>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</si>
  <si>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</si>
  <si>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</si>
  <si>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</si>
  <si>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</si>
  <si>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</si>
  <si>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</si>
  <si>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</si>
  <si>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</si>
  <si>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</si>
  <si>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</si>
  <si>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</si>
  <si>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</si>
  <si>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</si>
  <si>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</si>
  <si>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</si>
  <si>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</si>
  <si>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</si>
  <si>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</si>
  <si>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</si>
  <si>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</si>
  <si>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</si>
  <si>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</si>
  <si>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</si>
  <si>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</si>
  <si>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</si>
  <si>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</si>
  <si>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</si>
  <si>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</si>
  <si>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</si>
  <si>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</si>
  <si>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</si>
  <si>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</si>
  <si>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</si>
  <si>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</si>
  <si>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</si>
  <si>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</si>
  <si>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</si>
  <si>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</si>
  <si>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</si>
  <si>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</si>
  <si>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</si>
  <si>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</si>
  <si>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</si>
  <si>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</si>
  <si>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</si>
  <si>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</si>
  <si>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</si>
  <si>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</si>
  <si>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</si>
  <si>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</si>
  <si>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</si>
  <si>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</si>
  <si>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</si>
  <si>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</si>
  <si>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</si>
  <si>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</si>
  <si>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</si>
  <si>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</si>
  <si>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</si>
  <si>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</si>
  <si>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</si>
  <si>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</si>
  <si>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</si>
  <si>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</si>
  <si>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</si>
  <si>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</si>
  <si>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</si>
  <si>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</si>
  <si>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</si>
  <si>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</si>
  <si>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</si>
  <si>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</si>
  <si>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</si>
  <si>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</si>
  <si>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</si>
  <si>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</si>
  <si>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</si>
  <si>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</si>
  <si>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</si>
  <si>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</si>
  <si>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</si>
  <si>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</si>
  <si>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</si>
  <si>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</si>
  <si>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</si>
  <si>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</si>
  <si>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</si>
  <si>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</si>
  <si>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</si>
  <si>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</si>
  <si>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</si>
  <si>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</si>
  <si>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</si>
  <si>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</si>
  <si>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</si>
  <si>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</si>
  <si>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</si>
  <si>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</si>
  <si>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</si>
  <si>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</si>
  <si>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</si>
  <si>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</si>
  <si>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</si>
  <si>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</si>
  <si>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</si>
  <si>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</si>
  <si>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</si>
  <si>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</si>
  <si>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</si>
  <si>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</si>
  <si>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</si>
  <si>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</si>
  <si>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</si>
  <si>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</si>
  <si>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</si>
  <si>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</si>
  <si>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</si>
  <si>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</si>
  <si>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</si>
  <si>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</si>
  <si>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</si>
  <si>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</si>
  <si>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</si>
  <si>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</si>
  <si>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</si>
  <si>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</si>
  <si>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</si>
  <si>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</si>
  <si>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</si>
  <si>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</si>
  <si>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</si>
  <si>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</si>
  <si>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</si>
  <si>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</si>
  <si>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</si>
  <si>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</si>
  <si>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</si>
  <si>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</si>
  <si>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</si>
  <si>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</si>
  <si>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</si>
  <si>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</si>
  <si>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</si>
  <si>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</si>
  <si>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</si>
  <si>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</si>
  <si>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</si>
  <si>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</si>
  <si>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</si>
  <si>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</si>
  <si>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</si>
  <si>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</si>
  <si>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</si>
  <si>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</si>
  <si>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</si>
  <si>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</si>
  <si>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</si>
  <si>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</si>
  <si>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</si>
  <si>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</si>
  <si>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</si>
  <si>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</si>
  <si>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</si>
  <si>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</si>
  <si>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</si>
  <si>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</si>
  <si>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</si>
  <si>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</si>
  <si>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</si>
  <si>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</si>
  <si>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</si>
  <si>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</si>
  <si>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</si>
  <si>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</si>
  <si>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</si>
  <si>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</si>
  <si>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</si>
  <si>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</si>
  <si>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</si>
  <si>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</si>
  <si>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</si>
  <si>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</si>
  <si>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</si>
  <si>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</si>
  <si>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</si>
  <si>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</si>
  <si>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</si>
  <si>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</si>
  <si>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</si>
  <si>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</si>
  <si>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</si>
  <si>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</si>
  <si>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</si>
  <si>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</si>
  <si>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</si>
  <si>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</si>
  <si>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</si>
  <si>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</si>
  <si>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</si>
  <si>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</si>
  <si>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</si>
  <si>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</si>
  <si>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</si>
  <si>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</si>
  <si>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</si>
  <si>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</si>
  <si>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</si>
  <si>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</si>
  <si>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</si>
  <si>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</si>
  <si>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</si>
  <si>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</si>
  <si>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</si>
  <si>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</si>
  <si>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</si>
  <si>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</si>
  <si>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</si>
  <si>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</si>
  <si>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</si>
  <si>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</si>
  <si>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</si>
  <si>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</si>
  <si>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</si>
  <si>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</si>
  <si>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</si>
  <si>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</si>
  <si>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</si>
  <si>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</si>
  <si>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</si>
  <si>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</si>
  <si>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</si>
  <si>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</si>
  <si>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</si>
  <si>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</si>
  <si>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</si>
  <si>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</si>
  <si>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</si>
  <si>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</si>
  <si>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</si>
  <si>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</si>
  <si>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</si>
  <si>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</si>
  <si>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</si>
  <si>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</si>
  <si>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</si>
  <si>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</si>
  <si>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</si>
  <si>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</si>
  <si>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</si>
  <si>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</si>
  <si>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</si>
  <si>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</si>
  <si>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</si>
  <si>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</si>
  <si>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</si>
  <si>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</si>
  <si>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</si>
  <si>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</si>
  <si>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</si>
  <si>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</si>
  <si>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</si>
  <si>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</si>
  <si>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</si>
  <si>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</si>
  <si>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</si>
  <si>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</si>
  <si>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</si>
  <si>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</si>
  <si>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</si>
  <si>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</si>
  <si>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</si>
  <si>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</si>
  <si>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</si>
  <si>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</si>
  <si>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</si>
  <si>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</si>
  <si>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</si>
  <si>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</si>
  <si>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</si>
  <si>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</si>
  <si>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</si>
  <si>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</si>
  <si>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</si>
  <si>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</si>
  <si>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</si>
  <si>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</si>
  <si>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</si>
  <si>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</si>
  <si>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</si>
  <si>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</si>
  <si>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</si>
  <si>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</si>
  <si>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</si>
  <si>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</si>
  <si>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</si>
  <si>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</si>
  <si>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</si>
  <si>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</si>
  <si>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</si>
  <si>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</si>
  <si>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</si>
  <si>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</si>
  <si>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</si>
  <si>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</si>
  <si>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</si>
  <si>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</si>
  <si>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</si>
  <si>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</si>
  <si>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</si>
  <si>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</si>
  <si>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</si>
  <si>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</si>
  <si>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</si>
  <si>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</si>
  <si>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</si>
  <si>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</si>
  <si>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</si>
  <si>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</si>
  <si>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</si>
  <si>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</si>
  <si>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</si>
  <si>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</si>
  <si>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</si>
  <si>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</si>
  <si>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</si>
  <si>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</si>
  <si>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</si>
  <si>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</si>
  <si>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</si>
  <si>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</si>
  <si>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</si>
  <si>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</si>
  <si>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</si>
  <si>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</si>
  <si>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</si>
  <si>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</si>
  <si>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</si>
  <si>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</si>
  <si>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</si>
  <si>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</si>
  <si>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</si>
  <si>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</si>
  <si>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</si>
  <si>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</si>
  <si>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</si>
  <si>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</si>
  <si>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</si>
  <si>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</si>
  <si>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</si>
  <si>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</si>
  <si>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</si>
  <si>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</si>
  <si>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</si>
  <si>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</si>
  <si>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</si>
  <si>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</si>
  <si>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</si>
  <si>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</si>
  <si>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</si>
  <si>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</si>
  <si>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</si>
  <si>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</si>
  <si>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</si>
  <si>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</si>
  <si>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</si>
  <si>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</si>
  <si>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</si>
  <si>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</si>
  <si>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</si>
  <si>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</si>
  <si>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</si>
  <si>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</si>
  <si>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</si>
  <si>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</si>
  <si>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</si>
  <si>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</si>
  <si>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</si>
  <si>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</si>
  <si>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</si>
  <si>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</si>
  <si>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</si>
  <si>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</si>
  <si>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</si>
  <si>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</si>
  <si>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</si>
  <si>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</si>
  <si>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</si>
  <si>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</si>
  <si>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</si>
  <si>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</si>
  <si>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</si>
  <si>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</si>
  <si>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</si>
  <si>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</si>
  <si>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</si>
  <si>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</si>
  <si>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</si>
  <si>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</si>
  <si>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</si>
  <si>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</si>
  <si>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</si>
  <si>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</si>
  <si>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</si>
  <si>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</si>
  <si>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</si>
  <si>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</si>
  <si>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</si>
  <si>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</si>
  <si>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</si>
  <si>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</si>
  <si>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</si>
  <si>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</si>
  <si>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</si>
  <si>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</si>
  <si>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</si>
  <si>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</si>
  <si>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</si>
  <si>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</si>
  <si>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</si>
  <si>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</si>
  <si>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</si>
  <si>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</si>
  <si>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</si>
  <si>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</si>
  <si>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</si>
  <si>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</si>
  <si>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</si>
  <si>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</si>
  <si>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</si>
  <si>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</si>
  <si>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</si>
  <si>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</si>
  <si>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</si>
  <si>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</si>
  <si>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</si>
  <si>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</si>
  <si>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</si>
  <si>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</si>
  <si>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</si>
  <si>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</si>
  <si>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</si>
  <si>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</si>
  <si>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</si>
  <si>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</si>
  <si>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</si>
  <si>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</si>
  <si>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</si>
  <si>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</si>
  <si>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</si>
  <si>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</si>
  <si>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</si>
  <si>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</si>
  <si>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</si>
  <si>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</si>
  <si>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</si>
  <si>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</si>
  <si>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</si>
  <si>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</si>
  <si>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</si>
  <si>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</si>
  <si>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</si>
  <si>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</si>
  <si>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</si>
  <si>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</si>
  <si>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</si>
  <si>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</si>
  <si>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</si>
  <si>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</si>
  <si>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</si>
  <si>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</si>
  <si>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</si>
  <si>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</si>
  <si>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</si>
  <si>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</si>
  <si>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</si>
  <si>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</si>
  <si>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</si>
  <si>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</si>
  <si>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</si>
  <si>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</si>
  <si>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</si>
  <si>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</si>
  <si>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</si>
  <si>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</si>
  <si>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</si>
  <si>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</si>
  <si>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</si>
  <si>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</si>
  <si>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</si>
  <si>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</si>
  <si>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</si>
  <si>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</si>
  <si>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</si>
  <si>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</si>
  <si>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</si>
  <si>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</si>
  <si>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</si>
  <si>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</si>
  <si>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</si>
  <si>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</si>
  <si>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</si>
  <si>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</si>
  <si>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</si>
  <si>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</si>
  <si>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</si>
  <si>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</si>
  <si>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</si>
  <si>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</si>
  <si>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</si>
  <si>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</si>
  <si>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</si>
  <si>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</si>
  <si>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</si>
  <si>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</si>
  <si>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</si>
  <si>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</si>
  <si>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</si>
  <si>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</si>
  <si>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</si>
  <si>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</si>
  <si>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</si>
  <si>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</si>
  <si>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</si>
  <si>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</si>
  <si>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</si>
  <si>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</si>
  <si>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</si>
  <si>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</si>
  <si>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</si>
  <si>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</si>
  <si>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</si>
  <si>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</si>
  <si>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</si>
  <si>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</si>
  <si>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</si>
  <si>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</si>
  <si>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</si>
  <si>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</si>
  <si>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</si>
  <si>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</si>
  <si>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</si>
  <si>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</si>
  <si>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</si>
  <si>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</si>
  <si>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</si>
  <si>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</si>
  <si>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</si>
  <si>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</si>
  <si>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</si>
  <si>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</si>
  <si>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</si>
  <si>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</si>
  <si>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</si>
  <si>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</si>
  <si>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</si>
  <si>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</si>
  <si>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</si>
  <si>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</si>
  <si>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</si>
  <si>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</si>
  <si>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</si>
  <si>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</si>
  <si>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</si>
  <si>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</si>
  <si>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</si>
  <si>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</si>
  <si>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</si>
  <si>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</si>
  <si>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</si>
  <si>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</si>
  <si>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</si>
  <si>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</si>
  <si>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</si>
  <si>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</si>
  <si>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</si>
  <si>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</si>
  <si>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</si>
  <si>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</si>
  <si>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</si>
  <si>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</si>
  <si>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</si>
  <si>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</si>
  <si>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</si>
  <si>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</si>
  <si>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</si>
  <si>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</si>
  <si>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</si>
  <si>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</si>
  <si>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</si>
  <si>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</si>
  <si>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</si>
  <si>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</si>
  <si>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</si>
  <si>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</si>
  <si>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</si>
  <si>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</si>
  <si>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</si>
  <si>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</si>
  <si>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</si>
  <si>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</si>
  <si>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</si>
  <si>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</si>
  <si>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</si>
  <si>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</si>
  <si>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</si>
  <si>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</si>
  <si>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</si>
  <si>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</si>
  <si>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</si>
  <si>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</si>
  <si>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</si>
  <si>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</si>
  <si>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</si>
  <si>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</si>
  <si>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</si>
  <si>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</si>
  <si>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</si>
  <si>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</si>
  <si>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</si>
  <si>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</si>
  <si>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</si>
  <si>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</si>
  <si>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</si>
  <si>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</si>
  <si>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</si>
  <si>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</si>
  <si>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</si>
  <si>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</si>
  <si>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</si>
  <si>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</si>
  <si>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</si>
  <si>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</si>
  <si>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</si>
  <si>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</si>
  <si>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</si>
  <si>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</si>
  <si>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</si>
  <si>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</si>
  <si>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</si>
  <si>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</si>
  <si>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</si>
  <si>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</si>
  <si>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</si>
  <si>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</si>
  <si>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</si>
  <si>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</si>
  <si>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</si>
  <si>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</si>
  <si>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</si>
  <si>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</si>
  <si>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</si>
  <si>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</si>
  <si>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</si>
  <si>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</si>
  <si>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</si>
  <si>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</si>
  <si>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</si>
  <si>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</si>
  <si>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</si>
  <si>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</si>
  <si>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</si>
  <si>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</si>
  <si>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</si>
  <si>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</si>
  <si>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</si>
  <si>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</si>
  <si>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</si>
  <si>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</si>
  <si>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</si>
  <si>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</si>
  <si>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</si>
  <si>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</si>
  <si>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</si>
  <si>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</si>
  <si>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</si>
  <si>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</si>
  <si>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</si>
  <si>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</si>
  <si>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</si>
  <si>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</si>
  <si>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</si>
  <si>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</si>
  <si>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</si>
  <si>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</si>
  <si>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</si>
  <si>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</si>
  <si>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</si>
  <si>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</si>
  <si>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</si>
  <si>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</si>
  <si>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</si>
  <si>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</si>
  <si>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</si>
  <si>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</si>
  <si>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</si>
  <si>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</si>
  <si>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</si>
  <si>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</si>
  <si>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</si>
  <si>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</si>
  <si>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</si>
  <si>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</si>
  <si>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</si>
  <si>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</si>
  <si>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</si>
  <si>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</si>
  <si>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</si>
  <si>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</si>
  <si>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</si>
  <si>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</si>
  <si>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</si>
  <si>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</si>
  <si>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</si>
  <si>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</si>
  <si>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</si>
  <si>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</si>
  <si>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</si>
  <si>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</si>
  <si>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</si>
  <si>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</si>
  <si>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</si>
  <si>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</si>
  <si>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</si>
  <si>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</si>
  <si>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</si>
  <si>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</si>
  <si>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</si>
  <si>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</si>
  <si>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</si>
  <si>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</si>
  <si>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</si>
  <si>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</si>
  <si>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</si>
  <si>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</si>
  <si>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</si>
  <si>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</si>
  <si>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</si>
  <si>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</si>
  <si>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</si>
  <si>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</si>
  <si>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</si>
  <si>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</si>
  <si>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</si>
  <si>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</si>
  <si>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</si>
  <si>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</si>
  <si>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</si>
  <si>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</si>
  <si>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</si>
  <si>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</si>
  <si>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</si>
  <si>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</si>
  <si>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</si>
  <si>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</si>
  <si>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</si>
  <si>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</si>
  <si>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</si>
  <si>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</si>
  <si>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</si>
  <si>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</si>
  <si>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</si>
  <si>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</si>
  <si>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</si>
  <si>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</si>
  <si>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</si>
  <si>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</si>
  <si>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</si>
  <si>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</si>
  <si>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</si>
  <si>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</si>
  <si>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</si>
  <si>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</si>
  <si>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</si>
  <si>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</si>
  <si>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</si>
  <si>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</si>
  <si>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</si>
  <si>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</si>
  <si>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</si>
  <si>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</si>
  <si>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</si>
  <si>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</si>
  <si>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</si>
  <si>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</si>
  <si>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</si>
  <si>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</si>
  <si>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</si>
  <si>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</si>
  <si>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</si>
  <si>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</si>
  <si>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</si>
  <si>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</si>
  <si>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</si>
  <si>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</si>
  <si>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</si>
  <si>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</si>
  <si>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</si>
  <si>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</si>
  <si>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</si>
  <si>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</si>
  <si>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</si>
  <si>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</si>
  <si>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</si>
  <si>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</si>
  <si>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</si>
  <si>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</si>
  <si>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</si>
  <si>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</si>
  <si>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</si>
  <si>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</si>
  <si>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</si>
  <si>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</si>
  <si>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</si>
  <si>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</si>
  <si>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</si>
  <si>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</si>
  <si>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</si>
  <si>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</si>
  <si>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</si>
  <si>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</si>
  <si>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</si>
  <si>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</si>
  <si>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</si>
  <si>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</si>
  <si>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</si>
  <si>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</si>
  <si>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</si>
  <si>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</si>
  <si>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</si>
  <si>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</si>
  <si>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</si>
  <si>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</si>
  <si>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</si>
  <si>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</si>
  <si>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</si>
  <si>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</si>
  <si>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</si>
  <si>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</si>
  <si>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</si>
  <si>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</si>
  <si>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</si>
  <si>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</si>
  <si>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</si>
  <si>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</si>
  <si>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</si>
  <si>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</si>
  <si>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</si>
  <si>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</si>
  <si>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</si>
  <si>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</si>
  <si>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</si>
  <si>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</si>
  <si>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</si>
  <si>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</si>
  <si>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</si>
  <si>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</si>
  <si>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</si>
  <si>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</si>
  <si>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</si>
  <si>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</si>
  <si>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</si>
  <si>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</si>
  <si>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</si>
  <si>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</si>
  <si>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</si>
  <si>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</si>
  <si>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</si>
  <si>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</si>
  <si>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</si>
  <si>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</si>
  <si>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</si>
  <si>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</si>
  <si>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</si>
  <si>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</si>
  <si>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</si>
  <si>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</si>
  <si>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</si>
  <si>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</si>
  <si>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</si>
  <si>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</si>
  <si>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</si>
  <si>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</si>
  <si>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</si>
  <si>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</si>
  <si>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</si>
  <si>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</si>
  <si>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</si>
  <si>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</si>
  <si>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</si>
  <si>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</si>
  <si>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</si>
  <si>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</si>
  <si>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</si>
  <si>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</si>
  <si>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</si>
  <si>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</si>
  <si>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</si>
  <si>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</si>
  <si>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</si>
  <si>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</si>
  <si>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</si>
  <si>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</si>
  <si>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</si>
  <si>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</si>
  <si>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</si>
  <si>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</si>
  <si>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</si>
  <si>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</si>
  <si>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</si>
  <si>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</si>
  <si>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</si>
  <si>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</si>
  <si>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</si>
  <si>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</si>
  <si>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</si>
  <si>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</si>
  <si>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</si>
  <si>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</si>
  <si>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</si>
  <si>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</si>
  <si>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</si>
  <si>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</si>
  <si>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</si>
  <si>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</si>
  <si>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</si>
  <si>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</si>
  <si>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</si>
  <si>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</si>
  <si>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</si>
  <si>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</si>
  <si>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</si>
  <si>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</si>
  <si>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</si>
  <si>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</si>
  <si>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</si>
  <si>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</si>
  <si>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</si>
  <si>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</si>
  <si>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</si>
  <si>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</si>
  <si>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</si>
  <si>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</si>
  <si>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</si>
  <si>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</si>
  <si>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</si>
  <si>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</si>
  <si>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</si>
  <si>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</si>
  <si>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</si>
  <si>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</si>
  <si>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</si>
  <si>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</si>
  <si>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</si>
  <si>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</si>
  <si>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</si>
  <si>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</si>
  <si>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</si>
  <si>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</si>
  <si>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</si>
  <si>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</si>
  <si>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</si>
  <si>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</si>
  <si>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</si>
  <si>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</si>
  <si>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</si>
  <si>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</si>
  <si>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</si>
  <si>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</si>
  <si>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</si>
  <si>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</si>
  <si>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</si>
  <si>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</si>
  <si>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</si>
  <si>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</si>
  <si>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</si>
  <si>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</si>
  <si>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</si>
  <si>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</si>
  <si>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</si>
  <si>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</si>
  <si>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</si>
  <si>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</si>
  <si>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</si>
  <si>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</si>
  <si>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</si>
  <si>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</si>
  <si>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</si>
  <si>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</si>
  <si>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</si>
  <si>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</si>
  <si>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</si>
  <si>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</si>
  <si>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</si>
  <si>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</si>
  <si>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</si>
  <si>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</si>
  <si>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</si>
  <si>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</si>
  <si>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</si>
  <si>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</si>
  <si>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</si>
  <si>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</si>
  <si>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</si>
  <si>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</si>
  <si>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</si>
  <si>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</si>
  <si>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</si>
  <si>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</si>
  <si>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</si>
  <si>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</si>
  <si>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</si>
  <si>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</si>
  <si>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</si>
  <si>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</si>
  <si>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</si>
  <si>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</si>
  <si>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</si>
  <si>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</si>
  <si>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</si>
  <si>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</si>
  <si>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</si>
  <si>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</si>
  <si>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</si>
  <si>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</si>
  <si>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</si>
  <si>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</si>
  <si>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</si>
  <si>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</si>
  <si>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</si>
  <si>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</si>
  <si>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</si>
  <si>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</si>
  <si>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</si>
  <si>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</si>
  <si>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</si>
  <si>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</si>
  <si>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</si>
  <si>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</si>
  <si>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</si>
  <si>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</si>
  <si>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</si>
  <si>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</si>
  <si>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</si>
  <si>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</si>
  <si>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</si>
  <si>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</si>
  <si>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</si>
  <si>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</si>
  <si>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</si>
  <si>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</si>
  <si>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</si>
  <si>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</si>
  <si>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</si>
  <si>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</si>
  <si>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</si>
  <si>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</si>
  <si>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</si>
  <si>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</si>
  <si>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</si>
  <si>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</si>
  <si>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</si>
  <si>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</si>
  <si>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</si>
  <si>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</si>
  <si>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</si>
  <si>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</si>
  <si>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</si>
  <si>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</si>
  <si>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</si>
  <si>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</si>
  <si>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</si>
  <si>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</si>
  <si>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</si>
  <si>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</si>
  <si>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</si>
  <si>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</si>
  <si>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</si>
  <si>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</si>
  <si>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</si>
  <si>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</si>
  <si>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</si>
  <si>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</si>
  <si>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</si>
  <si>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</si>
  <si>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</si>
  <si>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</si>
  <si>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</si>
  <si>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</si>
  <si>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</si>
  <si>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</si>
  <si>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</si>
  <si>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</si>
  <si>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</si>
  <si>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</si>
  <si>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</si>
  <si>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</si>
  <si>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</si>
  <si>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</si>
  <si>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</si>
  <si>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</si>
  <si>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</si>
  <si>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</si>
  <si>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</si>
  <si>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</si>
  <si>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</si>
  <si>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</si>
  <si>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</si>
  <si>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</si>
  <si>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</si>
  <si>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</si>
  <si>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</si>
  <si>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</si>
  <si>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</si>
  <si>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</si>
  <si>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</si>
  <si>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</si>
  <si>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</si>
  <si>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</si>
  <si>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</si>
  <si>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</si>
  <si>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</si>
  <si>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</si>
  <si>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</si>
  <si>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</si>
  <si>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</si>
  <si>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</si>
  <si>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</si>
  <si>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</si>
  <si>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</si>
  <si>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</si>
  <si>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</si>
  <si>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</si>
  <si>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</si>
  <si>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</si>
  <si>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</si>
  <si>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</si>
  <si>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</si>
  <si>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</si>
  <si>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</si>
  <si>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</si>
  <si>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</si>
  <si>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</si>
  <si>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</si>
  <si>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</si>
  <si>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</si>
  <si>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</si>
  <si>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</si>
  <si>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</si>
  <si>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</si>
  <si>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</si>
  <si>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</si>
  <si>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</si>
  <si>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</si>
  <si>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</si>
  <si>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</si>
  <si>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</si>
  <si>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</si>
  <si>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</si>
  <si>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</si>
  <si>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</si>
  <si>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</si>
  <si>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</si>
  <si>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</si>
  <si>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</si>
  <si>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</si>
  <si>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</si>
  <si>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</si>
  <si>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</si>
  <si>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</si>
  <si>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</si>
  <si>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</si>
  <si>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</si>
  <si>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</si>
  <si>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</si>
  <si>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</si>
  <si>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</si>
  <si>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</si>
  <si>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</si>
  <si>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</si>
  <si>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</si>
  <si>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</si>
  <si>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</si>
  <si>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</si>
  <si>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</si>
  <si>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</si>
  <si>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</si>
  <si>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</si>
  <si>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</si>
  <si>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</si>
  <si>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</si>
  <si>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</si>
  <si>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</si>
  <si>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</si>
  <si>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</si>
  <si>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</si>
  <si>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</si>
  <si>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</si>
  <si>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</si>
  <si>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</si>
  <si>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</si>
  <si>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</si>
  <si>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</si>
  <si>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</si>
  <si>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</si>
  <si>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</si>
  <si>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</si>
  <si>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</si>
  <si>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</si>
  <si>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</si>
  <si>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</si>
  <si>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</si>
  <si>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</si>
  <si>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</si>
  <si>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</si>
  <si>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</si>
  <si>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</si>
  <si>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</si>
  <si>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</si>
  <si>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</si>
  <si>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</si>
  <si>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</si>
  <si>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</si>
  <si>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</si>
  <si>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</si>
  <si>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</si>
  <si>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</si>
  <si>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</si>
  <si>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</si>
  <si>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</si>
  <si>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</si>
  <si>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</si>
  <si>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</si>
  <si>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</si>
  <si>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</si>
  <si>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</si>
  <si>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</si>
  <si>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</si>
  <si>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</si>
  <si>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</si>
  <si>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</si>
  <si>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</si>
  <si>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</si>
  <si>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</si>
  <si>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</si>
  <si>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</si>
  <si>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</si>
  <si>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</si>
  <si>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</si>
  <si>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</si>
  <si>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</si>
  <si>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</si>
  <si>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</si>
  <si>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</si>
  <si>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</si>
  <si>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</si>
  <si>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</si>
  <si>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</si>
  <si>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</si>
  <si>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</si>
  <si>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</si>
  <si>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</si>
  <si>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</si>
  <si>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</si>
  <si>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</si>
  <si>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</si>
  <si>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</si>
  <si>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</si>
  <si>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</si>
  <si>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</si>
  <si>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</si>
  <si>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</si>
  <si>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</si>
  <si>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</si>
  <si>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</si>
  <si>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</si>
  <si>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</si>
  <si>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</si>
  <si>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</si>
  <si>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</si>
  <si>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</si>
  <si>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</si>
  <si>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</si>
  <si>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</si>
  <si>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</si>
  <si>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</si>
  <si>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</si>
  <si>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</si>
  <si>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</si>
  <si>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</si>
  <si>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</si>
  <si>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</si>
  <si>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</si>
  <si>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</si>
  <si>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</si>
  <si>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</si>
  <si>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</si>
  <si>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</si>
  <si>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</si>
  <si>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</si>
  <si>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</si>
  <si>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</si>
  <si>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</si>
  <si>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</si>
  <si>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</si>
  <si>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</si>
  <si>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</si>
  <si>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</si>
  <si>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</si>
  <si>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</si>
  <si>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</si>
  <si>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</si>
  <si>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</si>
  <si>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</si>
  <si>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</si>
  <si>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</si>
  <si>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</si>
  <si>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</si>
  <si>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</si>
  <si>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</si>
  <si>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</si>
  <si>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</si>
  <si>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</si>
  <si>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</si>
  <si>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</si>
  <si>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</si>
  <si>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</si>
  <si>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</si>
  <si>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</si>
  <si>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</si>
  <si>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</si>
  <si>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</si>
  <si>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</si>
  <si>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</si>
  <si>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</si>
  <si>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</si>
  <si>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</si>
  <si>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</si>
  <si>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</si>
  <si>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</si>
  <si>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</si>
  <si>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</si>
  <si>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</si>
  <si>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</si>
  <si>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</si>
  <si>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</si>
  <si>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</si>
  <si>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</si>
  <si>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</si>
  <si>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</si>
  <si>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</si>
  <si>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</si>
  <si>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</si>
  <si>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</si>
  <si>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</si>
  <si>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</si>
  <si>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</si>
  <si>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</si>
  <si>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</si>
  <si>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</si>
  <si>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</si>
  <si>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</si>
  <si>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</si>
  <si>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</si>
  <si>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</si>
  <si>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</si>
  <si>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</si>
  <si>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</si>
  <si>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</si>
  <si>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</si>
  <si>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</si>
  <si>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</si>
  <si>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</si>
  <si>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</si>
  <si>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</si>
  <si>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</si>
  <si>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</si>
  <si>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</si>
  <si>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</si>
  <si>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</si>
  <si>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</si>
  <si>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</si>
  <si>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</si>
  <si>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</si>
  <si>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</si>
  <si>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</si>
  <si>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</si>
  <si>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</si>
  <si>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</si>
  <si>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</si>
  <si>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</si>
  <si>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</si>
  <si>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</si>
  <si>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</si>
  <si>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</si>
  <si>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</si>
  <si>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</si>
  <si>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</si>
  <si>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</si>
  <si>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</si>
  <si>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</si>
  <si>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</si>
  <si>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</si>
  <si>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</si>
  <si>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</si>
  <si>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</si>
  <si>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</si>
  <si>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</si>
  <si>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</si>
  <si>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</si>
  <si>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</si>
  <si>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</si>
  <si>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</si>
  <si>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</si>
  <si>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</si>
  <si>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</si>
  <si>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</si>
  <si>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</si>
  <si>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</si>
  <si>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</si>
  <si>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</si>
  <si>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</si>
  <si>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</si>
  <si>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</si>
  <si>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</si>
  <si>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</si>
  <si>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</si>
  <si>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</si>
  <si>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</si>
  <si>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</si>
  <si>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</si>
  <si>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</si>
  <si>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</si>
  <si>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</si>
  <si>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</si>
  <si>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</si>
  <si>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</si>
  <si>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</si>
  <si>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</si>
  <si>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</si>
  <si>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</si>
  <si>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</si>
  <si>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</si>
  <si>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</si>
  <si>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</si>
  <si>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</si>
  <si>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</si>
  <si>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</si>
  <si>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</si>
  <si>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</si>
  <si>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</si>
  <si>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</si>
  <si>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</si>
  <si>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</si>
  <si>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</si>
  <si>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</si>
  <si>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</si>
  <si>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</si>
  <si>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</si>
  <si>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</si>
  <si>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</si>
  <si>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</si>
  <si>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</si>
  <si>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</si>
  <si>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</si>
  <si>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</si>
  <si>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</si>
  <si>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</si>
  <si>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</si>
  <si>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</si>
  <si>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</si>
  <si>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</si>
  <si>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</si>
  <si>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</si>
  <si>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</si>
  <si>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</si>
  <si>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</si>
  <si>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</si>
  <si>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</si>
  <si>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</si>
  <si>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</si>
  <si>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</si>
  <si>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</si>
  <si>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</si>
  <si>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</si>
  <si>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</si>
  <si>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</si>
  <si>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</si>
  <si>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</si>
  <si>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</si>
  <si>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</si>
  <si>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</si>
  <si>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</si>
  <si>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</si>
  <si>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</si>
  <si>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</si>
  <si>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</si>
  <si>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</si>
  <si>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</si>
  <si>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</si>
  <si>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</si>
  <si>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</si>
  <si>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</si>
  <si>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</si>
  <si>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</si>
  <si>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</si>
  <si>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</si>
  <si>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</si>
  <si>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</si>
  <si>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</si>
  <si>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</si>
  <si>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</si>
  <si>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</si>
  <si>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</si>
  <si>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</si>
  <si>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</si>
  <si>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</si>
  <si>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</si>
  <si>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</si>
  <si>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</si>
  <si>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</si>
  <si>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</si>
  <si>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</si>
  <si>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</si>
  <si>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</si>
  <si>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</si>
  <si>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</si>
  <si>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</si>
  <si>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</si>
  <si>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</si>
  <si>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</si>
  <si>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</si>
  <si>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</si>
  <si>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</si>
  <si>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</si>
  <si>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</si>
  <si>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</si>
  <si>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</si>
  <si>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</si>
  <si>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</si>
  <si>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</si>
  <si>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</si>
  <si>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</si>
  <si>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</si>
  <si>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</si>
  <si>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</si>
  <si>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</si>
  <si>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</si>
  <si>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</si>
  <si>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</si>
  <si>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</si>
  <si>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</si>
  <si>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</si>
  <si>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</si>
  <si>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</si>
  <si>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</si>
  <si>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</si>
  <si>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</si>
  <si>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</si>
  <si>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</si>
  <si>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</si>
  <si>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</si>
  <si>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</si>
  <si>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</si>
  <si>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</si>
  <si>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</si>
  <si>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</si>
  <si>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</si>
  <si>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</si>
  <si>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</si>
  <si>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</si>
  <si>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</si>
  <si>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</si>
  <si>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</si>
  <si>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</si>
  <si>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</si>
  <si>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</si>
  <si>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</si>
  <si>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</si>
  <si>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</si>
  <si>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</si>
  <si>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</si>
  <si>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</si>
  <si>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</si>
  <si>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</si>
  <si>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</si>
  <si>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</si>
  <si>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</si>
  <si>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</si>
  <si>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</si>
  <si>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</si>
  <si>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</si>
  <si>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</si>
  <si>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</si>
  <si>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</si>
  <si>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</si>
  <si>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</si>
  <si>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</si>
  <si>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</si>
  <si>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</si>
  <si>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</si>
  <si>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</si>
  <si>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</si>
  <si>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</si>
  <si>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</si>
  <si>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</si>
  <si>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</si>
  <si>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</si>
  <si>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</si>
  <si>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</si>
  <si>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</si>
  <si>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</si>
  <si>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</si>
  <si>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</si>
  <si>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</si>
  <si>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</si>
  <si>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</si>
  <si>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</si>
  <si>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</si>
  <si>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</si>
  <si>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</si>
  <si>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</si>
  <si>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</si>
  <si>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</si>
  <si>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</si>
  <si>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</si>
  <si>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</si>
  <si>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</si>
  <si>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</si>
  <si>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</si>
  <si>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</si>
  <si>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</si>
  <si>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</si>
  <si>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</si>
  <si>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</si>
  <si>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</si>
  <si>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</si>
  <si>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</si>
  <si>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</si>
  <si>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</si>
  <si>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</si>
  <si>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</si>
  <si>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</si>
  <si>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</si>
  <si>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</si>
  <si>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</si>
  <si>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</si>
  <si>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</si>
  <si>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</si>
  <si>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</si>
  <si>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</si>
  <si>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</si>
  <si>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</si>
  <si>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</si>
  <si>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</si>
  <si>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</si>
  <si>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</si>
  <si>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</si>
  <si>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</si>
  <si>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</si>
  <si>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</si>
  <si>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</si>
  <si>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</si>
  <si>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</si>
  <si>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</si>
  <si>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</si>
  <si>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</si>
  <si>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</si>
  <si>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</si>
  <si>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</si>
  <si>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</si>
  <si>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</si>
  <si>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</si>
  <si>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</si>
  <si>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</si>
  <si>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</si>
  <si>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</si>
  <si>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</si>
  <si>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</si>
  <si>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</si>
  <si>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</si>
  <si>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</si>
  <si>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</si>
  <si>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</si>
  <si>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</si>
  <si>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</si>
  <si>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</si>
  <si>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</si>
  <si>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</si>
  <si>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</si>
  <si>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</si>
  <si>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</si>
  <si>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</si>
  <si>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</si>
  <si>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</si>
  <si>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</si>
  <si>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</si>
  <si>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</si>
  <si>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</si>
  <si>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</si>
  <si>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</si>
  <si>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</si>
  <si>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</si>
  <si>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</si>
  <si>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</si>
  <si>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</si>
  <si>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</si>
  <si>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</si>
  <si>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</si>
  <si>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</si>
  <si>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</si>
  <si>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</si>
  <si>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</si>
  <si>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</si>
  <si>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</si>
  <si>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</si>
  <si>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</si>
  <si>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</si>
  <si>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</si>
  <si>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</si>
  <si>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</si>
  <si>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</si>
  <si>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</si>
  <si>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</si>
  <si>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</si>
  <si>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</si>
  <si>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</si>
  <si>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</si>
  <si>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</si>
  <si>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</si>
  <si>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</si>
  <si>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</si>
  <si>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</si>
  <si>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</si>
  <si>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</si>
  <si>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</si>
  <si>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</si>
  <si>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</si>
  <si>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</si>
  <si>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</si>
  <si>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</si>
  <si>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</si>
  <si>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</si>
  <si>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</si>
  <si>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</si>
  <si>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</si>
  <si>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</si>
  <si>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</si>
  <si>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</si>
  <si>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</si>
  <si>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</si>
  <si>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</si>
  <si>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</si>
  <si>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</si>
  <si>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</si>
  <si>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</si>
  <si>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</si>
  <si>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</si>
  <si>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</si>
  <si>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</si>
  <si>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</si>
  <si>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</si>
  <si>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</si>
  <si>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</si>
  <si>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</si>
  <si>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</si>
  <si>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</si>
  <si>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</si>
  <si>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</si>
  <si>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</si>
  <si>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</si>
  <si>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</si>
  <si>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</si>
  <si>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</si>
  <si>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</si>
  <si>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</si>
  <si>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</si>
  <si>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</si>
  <si>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</si>
  <si>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</si>
  <si>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</si>
  <si>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</si>
  <si>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</si>
  <si>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</si>
  <si>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</si>
  <si>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</si>
  <si>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</si>
  <si>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</si>
  <si>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</si>
  <si>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</si>
  <si>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</si>
  <si>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</si>
  <si>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</si>
  <si>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</si>
  <si>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</si>
  <si>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</si>
  <si>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</si>
  <si>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</si>
  <si>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</si>
  <si>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</si>
  <si>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</si>
  <si>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</si>
  <si>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</si>
  <si>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</si>
  <si>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</si>
  <si>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</si>
  <si>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</si>
  <si>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</si>
  <si>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</si>
  <si>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</si>
  <si>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</si>
  <si>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</si>
  <si>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</si>
  <si>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</si>
  <si>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</si>
  <si>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</si>
  <si>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</si>
  <si>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</si>
  <si>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</si>
  <si>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</si>
  <si>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</si>
  <si>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</si>
  <si>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</si>
  <si>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</si>
  <si>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</si>
  <si>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</si>
  <si>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</si>
  <si>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</si>
  <si>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</si>
  <si>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</si>
  <si>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</si>
  <si>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</si>
  <si>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</si>
  <si>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</si>
  <si>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</si>
  <si>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</si>
  <si>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</si>
  <si>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</si>
  <si>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</si>
  <si>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</si>
  <si>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</si>
  <si>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</si>
  <si>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</si>
  <si>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</si>
  <si>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</si>
  <si>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</si>
  <si>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</si>
  <si>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</si>
  <si>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</si>
  <si>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</si>
  <si>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</si>
  <si>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</si>
  <si>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</si>
  <si>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</si>
  <si>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</si>
  <si>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</si>
  <si>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</si>
  <si>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</si>
  <si>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</si>
  <si>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</si>
  <si>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</si>
  <si>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</si>
  <si>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</si>
  <si>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</si>
  <si>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</si>
  <si>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</si>
  <si>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</si>
  <si>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</si>
  <si>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</si>
  <si>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</si>
  <si>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</si>
  <si>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</si>
  <si>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</si>
  <si>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</si>
  <si>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</si>
  <si>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</si>
  <si>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</si>
  <si>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</si>
  <si>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</si>
  <si>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</si>
  <si>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</si>
  <si>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</si>
  <si>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</si>
  <si>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</si>
  <si>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</si>
  <si>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</si>
  <si>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</si>
  <si>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</si>
  <si>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</si>
  <si>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</si>
  <si>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</si>
  <si>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</si>
  <si>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</si>
  <si>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</si>
  <si>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</si>
  <si>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</si>
  <si>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</si>
  <si>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</si>
  <si>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</si>
  <si>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</si>
  <si>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</si>
  <si>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</si>
  <si>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</si>
  <si>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</si>
  <si>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</si>
  <si>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</si>
  <si>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</si>
  <si>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</si>
  <si>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</si>
  <si>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</si>
  <si>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</si>
  <si>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</si>
  <si>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</si>
  <si>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</si>
  <si>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</si>
  <si>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</si>
  <si>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</si>
  <si>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</si>
  <si>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</si>
  <si>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</si>
  <si>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</si>
  <si>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</si>
  <si>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</si>
  <si>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</si>
  <si>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</si>
  <si>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</si>
  <si>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</si>
  <si>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</si>
  <si>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</si>
  <si>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</si>
  <si>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</si>
  <si>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</si>
  <si>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</si>
  <si>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</si>
  <si>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</si>
  <si>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</si>
  <si>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</si>
  <si>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</si>
  <si>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</si>
  <si>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</si>
  <si>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</si>
  <si>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</si>
  <si>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</si>
  <si>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</si>
  <si>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</si>
  <si>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</si>
  <si>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</si>
  <si>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</si>
  <si>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</si>
  <si>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</si>
  <si>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</si>
  <si>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</si>
  <si>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</si>
  <si>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</si>
  <si>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</si>
  <si>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</si>
  <si>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</si>
  <si>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</si>
  <si>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</si>
  <si>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</si>
  <si>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</si>
  <si>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</si>
  <si>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</si>
  <si>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</si>
  <si>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</si>
  <si>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</si>
  <si>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</si>
  <si>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</si>
  <si>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</si>
  <si>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</si>
  <si>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</si>
  <si>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</si>
  <si>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</si>
  <si>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</si>
  <si>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</si>
  <si>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</si>
  <si>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</si>
  <si>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</si>
  <si>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</si>
  <si>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</si>
  <si>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</si>
  <si>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</si>
  <si>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</si>
  <si>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</si>
  <si>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</si>
  <si>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</si>
  <si>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</si>
  <si>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</si>
  <si>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</si>
  <si>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</si>
  <si>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</si>
  <si>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</si>
  <si>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</si>
  <si>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</si>
  <si>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</si>
  <si>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</si>
  <si>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</si>
  <si>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</si>
  <si>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</si>
  <si>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</si>
  <si>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</si>
  <si>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</si>
  <si>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</si>
  <si>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</si>
  <si>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</si>
  <si>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</si>
  <si>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</si>
  <si>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</si>
  <si>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</si>
  <si>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</si>
  <si>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</si>
  <si>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</si>
  <si>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</si>
  <si>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</si>
  <si>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</si>
  <si>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</si>
  <si>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</si>
  <si>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</si>
  <si>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</si>
  <si>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</si>
  <si>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</si>
  <si>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</si>
  <si>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</si>
  <si>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</si>
  <si>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</si>
  <si>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</si>
  <si>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</si>
  <si>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</si>
  <si>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</si>
  <si>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</si>
  <si>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</si>
  <si>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</si>
  <si>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</si>
  <si>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</si>
  <si>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</si>
  <si>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</si>
  <si>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</si>
  <si>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</si>
  <si>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</si>
  <si>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</si>
  <si>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</si>
  <si>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</si>
  <si>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</si>
  <si>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</si>
  <si>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</si>
  <si>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</si>
  <si>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</si>
  <si>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</si>
  <si>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</si>
  <si>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</si>
  <si>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</si>
  <si>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</si>
  <si>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</si>
  <si>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</si>
  <si>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</si>
  <si>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</si>
  <si>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</si>
  <si>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</si>
  <si>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</si>
  <si>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</si>
  <si>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</si>
  <si>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</si>
  <si>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</si>
  <si>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</si>
  <si>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</si>
  <si>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</si>
  <si>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</si>
  <si>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</si>
  <si>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</si>
  <si>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</si>
  <si>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</si>
  <si>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</si>
  <si>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</si>
  <si>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</si>
  <si>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</si>
  <si>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</si>
  <si>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</si>
  <si>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</si>
  <si>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</si>
  <si>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</si>
  <si>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</si>
  <si>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</si>
  <si>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</si>
  <si>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</si>
  <si>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</si>
  <si>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</si>
  <si>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</si>
  <si>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</si>
  <si>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</si>
  <si>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</si>
  <si>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</si>
  <si>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</si>
  <si>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</si>
  <si>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</si>
  <si>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</si>
  <si>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</si>
  <si>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</si>
  <si>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</si>
  <si>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</si>
  <si>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</si>
  <si>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</si>
  <si>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</si>
  <si>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</si>
  <si>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</si>
  <si>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</si>
  <si>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</si>
  <si>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</si>
  <si>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</si>
  <si>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</si>
  <si>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</si>
  <si>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</si>
  <si>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</si>
  <si>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</si>
  <si>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</si>
  <si>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</si>
  <si>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</si>
  <si>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</si>
  <si>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</si>
  <si>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</si>
  <si>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</si>
  <si>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</si>
  <si>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</si>
  <si>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</si>
  <si>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</si>
  <si>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</si>
  <si>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</si>
  <si>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</si>
  <si>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</si>
  <si>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</si>
  <si>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</si>
  <si>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</si>
  <si>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</si>
  <si>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</si>
  <si>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</si>
  <si>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</si>
  <si>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</si>
  <si>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</si>
  <si>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</si>
  <si>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</si>
  <si>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</si>
  <si>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</si>
  <si>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</si>
  <si>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</si>
  <si>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</si>
  <si>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</si>
  <si>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</si>
  <si>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</si>
  <si>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</si>
  <si>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</si>
  <si>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</si>
  <si>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</si>
  <si>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</si>
  <si>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</si>
  <si>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</si>
  <si>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</si>
  <si>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</si>
  <si>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</si>
  <si>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</si>
  <si>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</si>
  <si>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</si>
  <si>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</si>
  <si>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</si>
  <si>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</si>
  <si>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</si>
  <si>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</si>
  <si>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</si>
  <si>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</si>
  <si>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</si>
  <si>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</si>
  <si>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</si>
  <si>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</si>
  <si>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</si>
  <si>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</si>
  <si>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</si>
  <si>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</si>
  <si>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</si>
  <si>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</si>
  <si>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</si>
  <si>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</si>
  <si>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</si>
  <si>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</si>
  <si>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</si>
  <si>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</si>
  <si>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</si>
  <si>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</si>
  <si>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</si>
  <si>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</si>
  <si>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</si>
  <si>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</si>
  <si>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</si>
  <si>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</si>
  <si>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</si>
  <si>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</si>
  <si>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</si>
  <si>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</si>
  <si>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</si>
  <si>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</si>
  <si>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</si>
  <si>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</si>
  <si>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</si>
  <si>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</si>
  <si>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</si>
  <si>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</si>
  <si>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</si>
  <si>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</si>
  <si>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</si>
  <si>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</si>
  <si>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</si>
  <si>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</si>
  <si>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</si>
  <si>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</si>
  <si>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</si>
  <si>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</si>
  <si>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</si>
  <si>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</si>
  <si>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</si>
  <si>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</si>
  <si>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</si>
  <si>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</si>
  <si>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</si>
  <si>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</si>
  <si>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</si>
  <si>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</si>
  <si>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</si>
  <si>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</si>
  <si>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</si>
  <si>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</si>
  <si>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</si>
  <si>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</si>
  <si>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</si>
  <si>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</si>
  <si>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</si>
  <si>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</si>
  <si>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</si>
  <si>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</si>
  <si>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</si>
  <si>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</si>
  <si>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</si>
  <si>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</si>
  <si>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</si>
  <si>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</si>
  <si>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</si>
  <si>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</si>
  <si>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</si>
  <si>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</si>
  <si>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</si>
  <si>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</si>
  <si>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</si>
  <si>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</si>
  <si>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</si>
  <si>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</si>
  <si>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</si>
  <si>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</si>
  <si>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</si>
  <si>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</si>
  <si>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</si>
  <si>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</si>
  <si>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</si>
  <si>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</si>
  <si>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</si>
  <si>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</si>
  <si>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</si>
  <si>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</si>
  <si>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</si>
  <si>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</si>
  <si>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</si>
  <si>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</si>
  <si>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</si>
  <si>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</si>
  <si>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</si>
  <si>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</si>
  <si>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</si>
  <si>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</si>
  <si>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</si>
  <si>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</si>
  <si>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</si>
  <si>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</si>
  <si>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</si>
  <si>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</si>
  <si>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</si>
  <si>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</si>
  <si>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</si>
  <si>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</si>
  <si>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</si>
  <si>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</si>
  <si>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</si>
  <si>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</si>
  <si>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</si>
  <si>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</si>
  <si>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</si>
  <si>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</si>
  <si>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</si>
  <si>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</si>
  <si>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</si>
  <si>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</si>
  <si>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</si>
  <si>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</si>
  <si>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</si>
  <si>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</si>
  <si>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</si>
  <si>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</si>
  <si>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</si>
  <si>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</si>
  <si>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</si>
  <si>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</si>
  <si>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</si>
  <si>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</si>
  <si>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</si>
  <si>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</si>
  <si>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</si>
  <si>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</si>
  <si>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</si>
  <si>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</si>
  <si>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</si>
  <si>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</si>
  <si>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</si>
  <si>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</si>
  <si>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</si>
  <si>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</si>
  <si>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</si>
  <si>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</si>
  <si>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</si>
  <si>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</si>
  <si>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</si>
  <si>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</si>
  <si>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</si>
  <si>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</si>
  <si>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</si>
  <si>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</si>
  <si>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</si>
  <si>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</si>
  <si>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</si>
  <si>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</si>
  <si>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</si>
  <si>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</si>
  <si>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</si>
  <si>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</si>
  <si>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</si>
  <si>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</si>
  <si>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</si>
  <si>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</si>
  <si>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</si>
  <si>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</si>
  <si>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</si>
  <si>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</si>
  <si>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</si>
  <si>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</si>
  <si>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</si>
  <si>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</si>
  <si>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</si>
  <si>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</si>
  <si>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</si>
  <si>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</si>
  <si>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</si>
  <si>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</si>
  <si>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</si>
  <si>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</si>
  <si>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</si>
  <si>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</si>
  <si>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</si>
  <si>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</si>
  <si>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</si>
  <si>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</si>
  <si>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</si>
  <si>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</si>
  <si>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</si>
  <si>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</si>
  <si>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</si>
  <si>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</si>
  <si>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</si>
  <si>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</si>
  <si>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</si>
  <si>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</si>
  <si>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</si>
  <si>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</si>
  <si>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</si>
  <si>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</si>
  <si>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</si>
  <si>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</si>
  <si>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</si>
  <si>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</si>
  <si>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</si>
  <si>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</si>
  <si>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</si>
  <si>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</si>
  <si>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</si>
  <si>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</si>
  <si>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</si>
  <si>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</si>
  <si>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</si>
  <si>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</si>
  <si>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</si>
  <si>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</si>
  <si>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</si>
  <si>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</si>
  <si>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</si>
  <si>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</si>
  <si>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</si>
  <si>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</si>
  <si>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</si>
  <si>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</si>
  <si>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</si>
  <si>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</si>
  <si>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</si>
  <si>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</si>
  <si>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</si>
  <si>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</si>
  <si>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</si>
  <si>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</si>
  <si>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</si>
  <si>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</si>
  <si>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</si>
  <si>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</si>
  <si>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</si>
  <si>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</si>
  <si>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</si>
  <si>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</si>
  <si>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</si>
  <si>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</si>
  <si>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</si>
  <si>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</si>
  <si>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</si>
  <si>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</si>
  <si>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</si>
  <si>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</si>
  <si>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</si>
  <si>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</si>
  <si>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</si>
  <si>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</si>
  <si>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</si>
  <si>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</si>
  <si>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</si>
  <si>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</si>
  <si>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</si>
  <si>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</si>
  <si>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</si>
  <si>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</si>
  <si>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</si>
  <si>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</si>
  <si>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</si>
  <si>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</si>
  <si>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</si>
  <si>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</si>
  <si>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</si>
  <si>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</si>
  <si>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</si>
  <si>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</si>
  <si>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</si>
  <si>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</si>
  <si>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</si>
  <si>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</si>
  <si>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</si>
  <si>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</si>
  <si>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</si>
  <si>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</si>
  <si>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</si>
  <si>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</si>
  <si>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</si>
  <si>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</si>
  <si>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</si>
  <si>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</si>
  <si>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</si>
  <si>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</si>
  <si>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</si>
  <si>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</si>
  <si>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</si>
  <si>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</si>
  <si>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</si>
  <si>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</si>
  <si>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</si>
  <si>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</si>
  <si>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</si>
  <si>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</si>
  <si>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</si>
  <si>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</si>
  <si>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</si>
  <si>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</si>
  <si>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</si>
  <si>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</si>
  <si>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</si>
  <si>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</si>
  <si>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</si>
  <si>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</si>
  <si>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</si>
  <si>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</si>
  <si>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</si>
  <si>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</si>
  <si>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</si>
  <si>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</si>
  <si>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</si>
  <si>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</si>
  <si>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</si>
  <si>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</si>
  <si>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</si>
  <si>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</si>
  <si>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</si>
  <si>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</si>
  <si>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</si>
  <si>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</si>
  <si>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</si>
  <si>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</si>
  <si>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</si>
  <si>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</si>
  <si>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</si>
  <si>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</si>
  <si>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</si>
  <si>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</si>
  <si>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</si>
  <si>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</si>
  <si>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</si>
  <si>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</si>
  <si>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</si>
  <si>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</si>
  <si>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</si>
  <si>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</si>
  <si>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</si>
  <si>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</si>
  <si>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</si>
  <si>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</si>
  <si>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</si>
  <si>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</si>
  <si>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</si>
  <si>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</si>
  <si>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</si>
  <si>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</si>
  <si>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</si>
  <si>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</si>
  <si>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</si>
  <si>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</si>
  <si>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</si>
  <si>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</si>
  <si>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</si>
  <si>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</si>
  <si>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</si>
  <si>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</si>
  <si>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</si>
  <si>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</si>
  <si>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</si>
  <si>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</si>
  <si>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</si>
  <si>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</si>
  <si>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</si>
  <si>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</si>
  <si>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</si>
  <si>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</si>
  <si>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</si>
  <si>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</si>
  <si>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</si>
  <si>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</si>
  <si>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</si>
  <si>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</si>
  <si>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</si>
  <si>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</si>
  <si>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</si>
  <si>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</si>
  <si>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</si>
  <si>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</si>
  <si>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</si>
  <si>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</si>
  <si>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</si>
  <si>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</si>
  <si>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</si>
  <si>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</si>
  <si>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</si>
  <si>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</si>
  <si>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</si>
  <si>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</si>
  <si>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</si>
  <si>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</si>
  <si>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</si>
  <si>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</si>
  <si>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</si>
  <si>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</si>
  <si>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</si>
  <si>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</si>
  <si>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</si>
  <si>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</si>
  <si>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</si>
  <si>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</si>
  <si>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</si>
  <si>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</si>
  <si>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</si>
  <si>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</si>
  <si>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</si>
  <si>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</si>
  <si>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</si>
  <si>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</si>
  <si>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</si>
  <si>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</si>
  <si>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</si>
  <si>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</si>
  <si>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</si>
  <si>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</si>
  <si>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</si>
  <si>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</si>
  <si>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</si>
  <si>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</si>
  <si>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</si>
  <si>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</si>
  <si>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</si>
  <si>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</si>
  <si>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</si>
  <si>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</si>
  <si>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</si>
  <si>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</si>
  <si>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</si>
  <si>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</si>
  <si>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</si>
  <si>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</si>
  <si>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</si>
  <si>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</si>
  <si>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</si>
  <si>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</si>
  <si>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</si>
  <si>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</si>
  <si>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</si>
  <si>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</si>
  <si>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</si>
  <si>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</si>
  <si>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</si>
  <si>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</si>
  <si>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</si>
  <si>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</si>
  <si>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</si>
  <si>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</si>
  <si>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</si>
  <si>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</si>
  <si>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</si>
  <si>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</si>
  <si>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</si>
  <si>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</si>
  <si>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</si>
  <si>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</si>
  <si>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</si>
  <si>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</si>
  <si>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</si>
  <si>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</si>
  <si>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</si>
  <si>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</si>
  <si>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</si>
  <si>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</si>
  <si>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</si>
  <si>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</si>
  <si>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</si>
  <si>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</si>
  <si>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</si>
  <si>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</si>
  <si>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</si>
  <si>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</si>
  <si>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</si>
  <si>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</si>
  <si>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</si>
  <si>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</si>
  <si>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</si>
  <si>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</si>
  <si>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</si>
  <si>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</si>
  <si>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</si>
  <si>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</si>
  <si>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</si>
  <si>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</si>
  <si>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</si>
  <si>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</si>
  <si>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</si>
  <si>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</si>
  <si>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</si>
  <si>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</si>
  <si>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</si>
  <si>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</si>
  <si>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</si>
  <si>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</si>
  <si>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</si>
  <si>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</si>
  <si>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</si>
  <si>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</si>
  <si>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</si>
  <si>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</si>
  <si>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</si>
  <si>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</si>
  <si>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</si>
  <si>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</si>
  <si>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</si>
  <si>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</si>
  <si>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</si>
  <si>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</si>
  <si>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</si>
  <si>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</si>
  <si>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</si>
  <si>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</si>
  <si>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</si>
  <si>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</si>
  <si>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</si>
  <si>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</si>
  <si>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</si>
  <si>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</si>
  <si>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</si>
  <si>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</si>
  <si>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</si>
  <si>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</si>
  <si>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</si>
  <si>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</si>
  <si>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</si>
  <si>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</si>
  <si>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</si>
  <si>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</si>
  <si>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</si>
  <si>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</si>
  <si>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</si>
  <si>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</si>
  <si>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</si>
  <si>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</si>
  <si>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</si>
  <si>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</si>
  <si>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</si>
  <si>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</si>
  <si>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</si>
  <si>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</si>
  <si>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</si>
  <si>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</si>
  <si>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</si>
  <si>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</si>
  <si>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</si>
  <si>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</si>
  <si>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</si>
  <si>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</si>
  <si>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</si>
  <si>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</si>
  <si>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</si>
  <si>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</si>
  <si>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</si>
  <si>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</si>
  <si>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</si>
  <si>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</si>
  <si>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</si>
  <si>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</si>
  <si>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</si>
  <si>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</si>
  <si>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</si>
  <si>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</si>
  <si>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</si>
  <si>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</si>
  <si>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</si>
  <si>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</si>
  <si>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</si>
  <si>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</si>
  <si>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</si>
  <si>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</si>
  <si>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</si>
  <si>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</si>
  <si>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</si>
  <si>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</si>
  <si>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</si>
  <si>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</si>
  <si>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</si>
  <si>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</si>
  <si>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</si>
  <si>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</si>
  <si>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</si>
  <si>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</si>
  <si>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</si>
  <si>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</si>
  <si>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</si>
  <si>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</si>
  <si>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</si>
  <si>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</si>
  <si>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</si>
  <si>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</si>
  <si>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</si>
  <si>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</si>
  <si>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</si>
  <si>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</si>
  <si>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</si>
  <si>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</si>
  <si>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</si>
  <si>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</si>
  <si>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</si>
  <si>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</si>
  <si>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</si>
  <si>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</si>
  <si>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</si>
  <si>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</si>
  <si>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</si>
  <si>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</si>
  <si>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</si>
  <si>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</si>
  <si>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</si>
  <si>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</si>
  <si>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</si>
  <si>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</si>
  <si>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</si>
  <si>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</si>
  <si>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</si>
  <si>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</si>
  <si>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</si>
  <si>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</si>
  <si>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</si>
  <si>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</si>
  <si>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</si>
  <si>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</si>
  <si>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</si>
  <si>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</si>
  <si>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</si>
  <si>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</si>
  <si>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</si>
  <si>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</si>
  <si>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</si>
  <si>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</si>
  <si>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</si>
  <si>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</si>
  <si>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</si>
  <si>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</si>
  <si>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</si>
  <si>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</si>
  <si>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</si>
  <si>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</si>
  <si>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</si>
  <si>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</si>
  <si>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</si>
  <si>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</si>
  <si>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</si>
  <si>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</si>
  <si>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</si>
  <si>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</si>
  <si>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</si>
  <si>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</si>
  <si>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</si>
  <si>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</si>
  <si>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</si>
  <si>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</si>
  <si>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</si>
  <si>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</si>
  <si>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</si>
  <si>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</si>
  <si>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</si>
  <si>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</si>
  <si>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</si>
  <si>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</si>
  <si>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</si>
  <si>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</si>
  <si>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</si>
  <si>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</si>
  <si>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</si>
  <si>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</si>
  <si>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</si>
  <si>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</si>
  <si>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</si>
  <si>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</si>
  <si>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</si>
  <si>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</si>
  <si>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</si>
  <si>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</si>
  <si>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</si>
  <si>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</si>
  <si>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</si>
  <si>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</si>
  <si>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</si>
  <si>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</si>
  <si>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</si>
  <si>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</si>
  <si>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</si>
  <si>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</si>
  <si>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</si>
  <si>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</si>
  <si>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</si>
  <si>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</si>
  <si>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</si>
  <si>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</si>
  <si>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</si>
  <si>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</si>
  <si>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</si>
  <si>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</si>
  <si>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</si>
  <si>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</si>
  <si>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</si>
  <si>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</si>
  <si>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</si>
  <si>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</si>
  <si>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</si>
  <si>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</si>
  <si>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</si>
  <si>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</si>
  <si>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</si>
  <si>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</si>
  <si>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</si>
  <si>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</si>
  <si>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</si>
  <si>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</si>
  <si>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</si>
  <si>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</si>
  <si>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</si>
  <si>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</si>
  <si>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</si>
  <si>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</si>
  <si>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</si>
  <si>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</si>
  <si>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</si>
  <si>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</si>
  <si>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</si>
  <si>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</si>
  <si>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</si>
  <si>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</si>
  <si>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</si>
  <si>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</si>
  <si>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</si>
  <si>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</si>
  <si>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</si>
  <si>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</si>
  <si>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</si>
  <si>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</si>
  <si>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</si>
  <si>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</si>
  <si>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</si>
  <si>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</si>
  <si>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</si>
  <si>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</si>
  <si>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</si>
  <si>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</si>
  <si>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</si>
  <si>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</si>
  <si>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</si>
  <si>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</si>
  <si>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</si>
  <si>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</si>
  <si>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</si>
  <si>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</si>
  <si>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</si>
  <si>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</si>
  <si>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</si>
  <si>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</si>
  <si>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</si>
  <si>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</si>
  <si>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</si>
  <si>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</si>
  <si>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</si>
  <si>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</si>
  <si>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</si>
  <si>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</si>
  <si>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</si>
  <si>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</si>
  <si>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</si>
  <si>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</si>
  <si>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</si>
  <si>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</si>
  <si>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</si>
  <si>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</si>
  <si>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</si>
  <si>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</si>
  <si>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</si>
  <si>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</si>
  <si>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</si>
  <si>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</si>
  <si>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</si>
  <si>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</si>
  <si>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</si>
  <si>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</si>
  <si>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</si>
  <si>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</si>
  <si>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</si>
  <si>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</si>
  <si>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</si>
  <si>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</si>
  <si>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</si>
  <si>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</si>
  <si>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</si>
  <si>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</si>
  <si>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</si>
  <si>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</si>
  <si>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</si>
  <si>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</si>
  <si>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</si>
  <si>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</si>
  <si>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</si>
  <si>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</si>
  <si>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</si>
  <si>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</si>
  <si>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</si>
  <si>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</si>
  <si>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</si>
  <si>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</si>
  <si>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</si>
  <si>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</si>
  <si>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</si>
  <si>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</si>
  <si>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</si>
  <si>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</si>
  <si>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</si>
  <si>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</si>
  <si>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</si>
  <si>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</si>
  <si>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</si>
  <si>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</si>
  <si>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</si>
  <si>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</si>
  <si>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</si>
  <si>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</si>
  <si>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</si>
  <si>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</si>
  <si>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</si>
  <si>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</si>
  <si>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</si>
  <si>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</si>
  <si>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</si>
  <si>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</si>
  <si>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</si>
  <si>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</si>
  <si>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</si>
  <si>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</si>
  <si>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</si>
  <si>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</si>
  <si>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</si>
  <si>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</si>
  <si>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</si>
  <si>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</si>
  <si>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</si>
  <si>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</si>
  <si>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</si>
  <si>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</si>
  <si>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</si>
  <si>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</si>
  <si>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</si>
  <si>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</si>
  <si>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</si>
  <si>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</si>
  <si>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</si>
  <si>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</si>
  <si>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</si>
  <si>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</si>
  <si>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</si>
  <si>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</si>
  <si>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</si>
  <si>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</si>
  <si>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</si>
  <si>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</si>
  <si>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</si>
  <si>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</si>
  <si>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</si>
  <si>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</si>
  <si>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</si>
  <si>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</si>
  <si>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</si>
  <si>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</si>
  <si>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</si>
  <si>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</si>
  <si>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</si>
  <si>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</si>
  <si>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</si>
  <si>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</si>
  <si>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</si>
  <si>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</si>
  <si>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</si>
  <si>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</si>
  <si>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</si>
  <si>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</si>
  <si>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</si>
  <si>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</si>
  <si>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</si>
  <si>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</si>
  <si>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</si>
  <si>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</si>
  <si>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</si>
  <si>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</si>
  <si>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</si>
  <si>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</si>
  <si>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</si>
  <si>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</si>
  <si>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</si>
  <si>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</si>
  <si>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</si>
  <si>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</si>
  <si>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</si>
  <si>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</si>
  <si>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</si>
  <si>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</si>
  <si>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</si>
  <si>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</si>
  <si>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</si>
  <si>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</si>
  <si>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</si>
  <si>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</si>
  <si>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</si>
  <si>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</si>
  <si>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</si>
  <si>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</si>
  <si>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</si>
  <si>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</si>
  <si>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</si>
  <si>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</si>
  <si>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</si>
  <si>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</si>
  <si>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</si>
  <si>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</si>
  <si>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</si>
  <si>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</si>
  <si>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</si>
  <si>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</si>
  <si>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</si>
  <si>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</si>
  <si>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</si>
  <si>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</si>
  <si>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</si>
  <si>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</si>
  <si>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</si>
  <si>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</si>
  <si>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</si>
  <si>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</si>
  <si>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</si>
  <si>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</si>
  <si>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</si>
  <si>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</si>
  <si>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</si>
  <si>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</si>
  <si>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</si>
  <si>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</si>
  <si>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</si>
  <si>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</si>
  <si>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</si>
  <si>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</si>
  <si>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</si>
  <si>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</si>
  <si>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</si>
  <si>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</si>
  <si>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</si>
  <si>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</si>
  <si>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</si>
  <si>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</si>
  <si>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</si>
  <si>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</si>
  <si>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</si>
  <si>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</si>
  <si>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</si>
  <si>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</si>
  <si>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</si>
  <si>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</si>
  <si>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</si>
  <si>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</si>
  <si>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</si>
  <si>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</si>
  <si>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</si>
  <si>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</si>
  <si>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</si>
  <si>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</si>
  <si>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</si>
  <si>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</si>
  <si>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</si>
  <si>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</si>
  <si>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</si>
  <si>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</si>
  <si>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</si>
  <si>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</si>
  <si>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</si>
  <si>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</si>
  <si>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</si>
  <si>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</si>
  <si>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</si>
  <si>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</si>
  <si>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</si>
  <si>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</si>
  <si>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</si>
  <si>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</si>
  <si>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</si>
  <si>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</si>
  <si>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</si>
  <si>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</si>
  <si>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</si>
  <si>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</si>
  <si>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</si>
  <si>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</si>
  <si>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</si>
  <si>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</si>
  <si>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</si>
  <si>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</si>
  <si>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</si>
  <si>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</si>
  <si>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</si>
  <si>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</si>
  <si>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</si>
  <si>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</si>
  <si>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</si>
  <si>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</si>
  <si>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</si>
  <si>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</si>
  <si>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</si>
  <si>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</si>
  <si>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</si>
  <si>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</si>
  <si>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</si>
  <si>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</si>
  <si>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</si>
  <si>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</si>
  <si>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</si>
  <si>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</si>
  <si>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</si>
  <si>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</si>
  <si>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</si>
  <si>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</si>
  <si>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</si>
  <si>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</si>
  <si>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</si>
  <si>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</si>
  <si>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</si>
  <si>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</si>
  <si>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</si>
  <si>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</si>
  <si>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</si>
  <si>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</si>
  <si>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</si>
  <si>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</si>
  <si>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</si>
  <si>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</si>
  <si>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</si>
  <si>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</si>
  <si>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</si>
  <si>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</si>
  <si>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</si>
  <si>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</si>
  <si>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</si>
  <si>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</si>
  <si>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</si>
  <si>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</si>
  <si>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</si>
  <si>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</si>
  <si>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</si>
  <si>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</si>
  <si>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</si>
  <si>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</si>
  <si>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</si>
  <si>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</si>
  <si>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</si>
  <si>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</si>
  <si>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</si>
  <si>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</si>
  <si>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</si>
  <si>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</si>
  <si>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</si>
  <si>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</si>
  <si>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</si>
  <si>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</si>
  <si>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</si>
  <si>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</si>
  <si>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</si>
  <si>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</si>
  <si>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</si>
  <si>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</si>
  <si>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</si>
  <si>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</si>
  <si>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</si>
  <si>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</si>
  <si>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</si>
  <si>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</si>
  <si>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</si>
  <si>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</si>
  <si>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</si>
  <si>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</si>
  <si>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</si>
  <si>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</si>
  <si>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</si>
  <si>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</si>
  <si>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</si>
  <si>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</si>
  <si>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</si>
  <si>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</si>
  <si>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</si>
  <si>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</si>
  <si>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</si>
  <si>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</si>
  <si>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</si>
  <si>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</si>
  <si>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</si>
  <si>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</si>
  <si>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</si>
  <si>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</si>
  <si>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</si>
  <si>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</si>
  <si>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</si>
  <si>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</si>
  <si>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</si>
  <si>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</si>
  <si>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</si>
  <si>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</si>
  <si>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</si>
  <si>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</si>
  <si>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</si>
  <si>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</si>
  <si>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</si>
  <si>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</si>
  <si>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</si>
  <si>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</si>
  <si>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</si>
  <si>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</si>
  <si>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</si>
  <si>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</si>
  <si>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</si>
  <si>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</si>
  <si>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</si>
  <si>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</si>
  <si>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</si>
  <si>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</si>
  <si>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</si>
  <si>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</si>
  <si>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</si>
  <si>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</si>
  <si>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</si>
  <si>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</si>
  <si>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</si>
  <si>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</si>
  <si>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</si>
  <si>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</si>
  <si>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</si>
  <si>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</si>
  <si>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</si>
  <si>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</si>
  <si>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</si>
  <si>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</si>
  <si>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</si>
  <si>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</si>
  <si>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</si>
  <si>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</si>
  <si>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</si>
  <si>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</si>
  <si>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</si>
  <si>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</si>
  <si>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</si>
  <si>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</si>
  <si>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</si>
  <si>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</si>
  <si>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</si>
  <si>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</si>
  <si>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</si>
  <si>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</si>
  <si>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</si>
  <si>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</si>
  <si>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</si>
  <si>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</si>
  <si>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</si>
  <si>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</si>
  <si>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</si>
  <si>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</si>
  <si>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</si>
  <si>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</si>
  <si>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</si>
  <si>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</si>
  <si>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</si>
  <si>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</si>
  <si>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</si>
  <si>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</si>
  <si>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</si>
  <si>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</si>
  <si>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</si>
  <si>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</si>
  <si>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</si>
  <si>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</si>
  <si>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</si>
  <si>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</si>
  <si>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</si>
  <si>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</si>
  <si>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</si>
  <si>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</si>
  <si>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</si>
  <si>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</si>
  <si>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</si>
  <si>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</si>
  <si>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</si>
  <si>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</si>
  <si>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</si>
  <si>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</si>
  <si>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</si>
  <si>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</si>
  <si>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</si>
  <si>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</si>
  <si>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</si>
  <si>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</si>
  <si>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</si>
  <si>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</si>
  <si>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</si>
  <si>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</si>
  <si>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</si>
  <si>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</si>
  <si>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</si>
  <si>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</si>
  <si>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</si>
  <si>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</si>
  <si>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</si>
  <si>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</si>
  <si>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</si>
  <si>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</si>
  <si>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</si>
  <si>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</si>
  <si>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</si>
  <si>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</si>
  <si>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</si>
  <si>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</si>
  <si>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</si>
  <si>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</si>
  <si>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</si>
  <si>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</si>
  <si>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</si>
  <si>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</si>
  <si>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</si>
  <si>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</si>
  <si>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</si>
  <si>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</si>
  <si>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</si>
  <si>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</si>
  <si>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</si>
  <si>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</si>
  <si>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</si>
  <si>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</si>
  <si>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</si>
  <si>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</si>
  <si>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</si>
  <si>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</si>
  <si>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</si>
  <si>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</si>
  <si>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</si>
  <si>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</si>
  <si>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</si>
  <si>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</si>
  <si>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</si>
  <si>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</si>
  <si>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</si>
  <si>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</si>
  <si>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</si>
  <si>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</si>
  <si>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</si>
  <si>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</si>
  <si>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</si>
  <si>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</si>
  <si>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</si>
  <si>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</si>
  <si>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</si>
  <si>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</si>
  <si>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</si>
  <si>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</si>
  <si>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</si>
  <si>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</si>
  <si>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</si>
  <si>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</si>
  <si>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</si>
  <si>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</si>
  <si>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</si>
  <si>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</si>
  <si>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</si>
  <si>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</si>
  <si>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</si>
  <si>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</si>
  <si>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</si>
  <si>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</si>
  <si>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</si>
  <si>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</si>
  <si>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</si>
  <si>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</si>
  <si>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</si>
  <si>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</si>
  <si>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</si>
  <si>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</si>
  <si>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</si>
  <si>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</si>
  <si>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</si>
  <si>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</si>
  <si>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</si>
  <si>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</si>
  <si>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</si>
  <si>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</si>
  <si>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</si>
  <si>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</si>
  <si>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</si>
  <si>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</si>
  <si>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</si>
  <si>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</si>
  <si>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</si>
  <si>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</si>
  <si>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</si>
  <si>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</si>
  <si>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</si>
  <si>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</si>
  <si>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</si>
  <si>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</si>
  <si>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</si>
  <si>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</si>
  <si>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</si>
  <si>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</si>
  <si>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</si>
  <si>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</si>
  <si>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</si>
  <si>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</si>
  <si>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</si>
  <si>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</si>
  <si>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</si>
  <si>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</si>
  <si>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</si>
  <si>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</si>
  <si>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</si>
  <si>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</si>
  <si>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</si>
  <si>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</si>
  <si>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</si>
  <si>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</si>
  <si>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</si>
  <si>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</si>
  <si>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</si>
  <si>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</si>
  <si>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</si>
  <si>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</si>
  <si>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</si>
  <si>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</si>
  <si>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</si>
  <si>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</si>
  <si>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</si>
  <si>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</si>
  <si>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</si>
  <si>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</si>
  <si>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</si>
  <si>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</si>
  <si>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</si>
  <si>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</si>
  <si>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</si>
  <si>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</si>
  <si>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</si>
  <si>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</si>
  <si>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</si>
  <si>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</si>
  <si>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</si>
  <si>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</si>
  <si>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</si>
  <si>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</si>
  <si>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</si>
  <si>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</si>
  <si>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</si>
  <si>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</si>
  <si>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</si>
  <si>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</si>
  <si>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</si>
  <si>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</si>
  <si>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</si>
  <si>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</si>
  <si>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</si>
  <si>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</si>
  <si>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</si>
  <si>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</si>
  <si>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</si>
  <si>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</si>
  <si>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</si>
  <si>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</si>
  <si>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</si>
  <si>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</si>
  <si>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</si>
  <si>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</si>
  <si>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</si>
  <si>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</si>
  <si>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</si>
  <si>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</si>
  <si>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</si>
  <si>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</si>
  <si>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</si>
  <si>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</si>
  <si>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</si>
  <si>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</si>
  <si>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</si>
  <si>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</si>
  <si>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</si>
  <si>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</si>
  <si>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</si>
  <si>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</si>
  <si>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</si>
  <si>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</si>
  <si>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</si>
  <si>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</si>
  <si>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</si>
  <si>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</si>
  <si>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</si>
  <si>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</si>
  <si>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</si>
  <si>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</si>
  <si>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</si>
  <si>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</si>
  <si>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</si>
  <si>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</si>
  <si>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</si>
  <si>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</si>
  <si>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</si>
  <si>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</si>
  <si>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</si>
  <si>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</si>
  <si>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</si>
  <si>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</si>
  <si>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</si>
  <si>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</si>
  <si>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</si>
  <si>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</si>
  <si>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</si>
  <si>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</si>
  <si>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</si>
  <si>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</si>
  <si>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</si>
  <si>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</si>
  <si>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</si>
  <si>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</si>
  <si>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</si>
  <si>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</si>
  <si>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</si>
  <si>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</si>
  <si>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</si>
  <si>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</si>
  <si>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</si>
  <si>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</si>
  <si>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</si>
  <si>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</si>
  <si>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</si>
  <si>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</si>
  <si>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</si>
  <si>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</si>
  <si>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</si>
  <si>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</si>
  <si>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</si>
  <si>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</si>
  <si>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</si>
  <si>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</si>
  <si>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</si>
  <si>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</si>
  <si>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</si>
  <si>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</si>
  <si>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</si>
  <si>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</si>
  <si>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</si>
  <si>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</si>
  <si>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</si>
  <si>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</si>
  <si>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</si>
  <si>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</si>
  <si>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</si>
  <si>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</si>
  <si>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</si>
  <si>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</si>
  <si>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</si>
  <si>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</si>
  <si>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</si>
  <si>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</si>
  <si>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</si>
  <si>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</si>
  <si>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</si>
  <si>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</si>
  <si>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</si>
  <si>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</si>
  <si>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</si>
  <si>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</si>
  <si>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</si>
  <si>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</si>
  <si>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</si>
  <si>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</si>
  <si>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</si>
  <si>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</si>
  <si>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</si>
  <si>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</si>
  <si>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</si>
  <si>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</si>
  <si>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</si>
  <si>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</si>
  <si>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</si>
  <si>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</si>
  <si>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</si>
  <si>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</si>
  <si>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</si>
  <si>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</si>
  <si>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</si>
  <si>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</si>
  <si>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</si>
  <si>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</si>
  <si>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</si>
  <si>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</si>
  <si>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</si>
  <si>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</si>
  <si>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</si>
  <si>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</si>
  <si>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</si>
  <si>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</si>
  <si>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</si>
  <si>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</si>
  <si>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</si>
  <si>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</si>
  <si>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</si>
  <si>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</si>
  <si>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</si>
  <si>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</si>
  <si>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</si>
  <si>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</si>
  <si>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</si>
  <si>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</si>
  <si>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</si>
  <si>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</si>
  <si>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</si>
  <si>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</si>
  <si>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</si>
  <si>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</si>
  <si>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</si>
  <si>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</si>
  <si>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</si>
  <si>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</si>
  <si>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</si>
  <si>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</si>
  <si>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</si>
  <si>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</si>
  <si>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</si>
  <si>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</si>
  <si>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</si>
  <si>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</si>
  <si>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</si>
  <si>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</si>
  <si>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</si>
  <si>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</si>
  <si>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</si>
  <si>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</si>
  <si>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</si>
  <si>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</si>
  <si>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</si>
  <si>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</si>
  <si>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</si>
  <si>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</si>
  <si>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</si>
  <si>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</si>
  <si>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</si>
  <si>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</si>
  <si>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</si>
  <si>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</si>
  <si>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</si>
  <si>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</si>
  <si>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</si>
  <si>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</si>
  <si>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</si>
  <si>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</si>
  <si>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</si>
  <si>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</si>
  <si>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</si>
  <si>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</si>
  <si>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</si>
  <si>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</si>
  <si>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</si>
  <si>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</si>
  <si>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</si>
  <si>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</si>
  <si>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</si>
  <si>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</si>
  <si>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</si>
  <si>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</si>
  <si>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</si>
  <si>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</si>
  <si>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</si>
  <si>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</si>
  <si>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</si>
  <si>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</si>
  <si>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</si>
  <si>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</si>
  <si>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</si>
  <si>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</si>
  <si>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</si>
  <si>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</si>
  <si>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</si>
  <si>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</si>
  <si>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</si>
  <si>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</si>
  <si>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</si>
  <si>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</si>
  <si>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</si>
  <si>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</si>
  <si>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</si>
  <si>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</si>
  <si>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</si>
  <si>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</si>
  <si>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</si>
  <si>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</si>
  <si>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</si>
  <si>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</si>
  <si>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</si>
  <si>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</si>
  <si>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</si>
  <si>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</si>
  <si>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</si>
  <si>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</si>
  <si>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</si>
  <si>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</si>
  <si>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</si>
  <si>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</si>
  <si>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</si>
  <si>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</si>
  <si>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</si>
  <si>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</si>
  <si>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</si>
  <si>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</si>
  <si>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</si>
  <si>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</si>
  <si>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</si>
  <si>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</si>
  <si>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</si>
  <si>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</si>
  <si>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</si>
  <si>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</si>
  <si>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</si>
  <si>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</si>
  <si>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</si>
  <si>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</si>
  <si>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</si>
  <si>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</si>
  <si>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</si>
  <si>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</si>
  <si>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</si>
  <si>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</si>
  <si>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</si>
  <si>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</si>
  <si>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</si>
  <si>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</si>
  <si>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</si>
  <si>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</si>
  <si>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</si>
  <si>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</si>
  <si>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</si>
  <si>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</si>
  <si>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</si>
  <si>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</si>
  <si>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</si>
  <si>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</si>
  <si>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</si>
  <si>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</si>
  <si>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</si>
  <si>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</si>
  <si>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</si>
  <si>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</si>
  <si>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</si>
  <si>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</si>
  <si>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</si>
  <si>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</si>
  <si>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</si>
  <si>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</si>
  <si>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</si>
  <si>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</si>
  <si>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</si>
  <si>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</si>
  <si>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</si>
  <si>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</si>
  <si>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</si>
  <si>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</si>
  <si>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</si>
  <si>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</si>
  <si>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</si>
  <si>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</si>
  <si>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</si>
  <si>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</si>
  <si>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</si>
  <si>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</si>
  <si>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</si>
  <si>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</si>
  <si>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</si>
  <si>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</si>
  <si>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</si>
  <si>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</si>
  <si>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</si>
  <si>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</si>
  <si>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</si>
  <si>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</si>
  <si>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</si>
  <si>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</si>
  <si>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</si>
  <si>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</si>
  <si>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</si>
  <si>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</si>
  <si>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</si>
  <si>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</si>
  <si>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</si>
  <si>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</si>
  <si>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</si>
  <si>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</si>
  <si>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</si>
  <si>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</si>
  <si>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</si>
  <si>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</si>
  <si>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</si>
  <si>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</si>
  <si>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</si>
  <si>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</si>
  <si>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</si>
  <si>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</si>
  <si>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</si>
  <si>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</si>
  <si>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</si>
  <si>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</si>
  <si>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</si>
  <si>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</si>
  <si>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</si>
  <si>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</si>
  <si>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</si>
  <si>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</si>
  <si>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</si>
  <si>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</si>
  <si>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</si>
  <si>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</si>
  <si>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</si>
  <si>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</si>
  <si>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</si>
  <si>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</si>
  <si>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</si>
  <si>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</si>
  <si>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</si>
  <si>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</si>
  <si>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</si>
  <si>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</si>
  <si>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</si>
  <si>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</si>
  <si>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</si>
  <si>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</si>
  <si>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</si>
  <si>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</si>
  <si>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</si>
  <si>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</si>
  <si>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</si>
  <si>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</si>
  <si>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</si>
  <si>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</si>
  <si>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</si>
  <si>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</si>
  <si>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</si>
  <si>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</si>
  <si>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</si>
  <si>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</si>
  <si>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</si>
  <si>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</si>
  <si>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</si>
  <si>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</si>
  <si>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</si>
  <si>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</si>
  <si>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</si>
  <si>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</si>
  <si>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</si>
  <si>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</si>
  <si>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</si>
  <si>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</si>
  <si>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</si>
  <si>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</si>
  <si>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</si>
  <si>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</si>
  <si>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</si>
  <si>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</si>
  <si>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</si>
  <si>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</si>
  <si>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</si>
  <si>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</si>
  <si>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</si>
  <si>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</si>
  <si>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</si>
  <si>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</si>
  <si>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</si>
  <si>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</si>
  <si>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</si>
  <si>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</si>
  <si>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</si>
  <si>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</si>
  <si>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</si>
  <si>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</si>
  <si>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</si>
  <si>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</si>
  <si>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</si>
  <si>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</si>
  <si>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</si>
  <si>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</si>
  <si>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</si>
  <si>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</si>
  <si>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</si>
  <si>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</si>
  <si>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</si>
  <si>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</si>
  <si>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</si>
  <si>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</si>
  <si>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</si>
  <si>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</si>
  <si>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</si>
  <si>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</si>
  <si>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</si>
  <si>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</si>
  <si>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</si>
  <si>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</si>
  <si>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</si>
  <si>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</si>
  <si>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</si>
  <si>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</si>
  <si>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</si>
  <si>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</si>
  <si>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</si>
  <si>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</si>
  <si>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</si>
  <si>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</si>
  <si>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</si>
  <si>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</si>
  <si>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</si>
  <si>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</si>
  <si>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</si>
  <si>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</si>
  <si>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</si>
  <si>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</si>
  <si>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</si>
  <si>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</si>
  <si>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</si>
  <si>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</si>
  <si>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</si>
  <si>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</si>
  <si>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</si>
  <si>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</si>
  <si>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</si>
  <si>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</si>
  <si>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</si>
  <si>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</si>
  <si>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</si>
  <si>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</si>
  <si>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</si>
  <si>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</si>
  <si>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</si>
  <si>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</si>
  <si>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</si>
  <si>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</si>
  <si>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</si>
  <si>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</si>
  <si>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</si>
  <si>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</si>
  <si>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</si>
  <si>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</si>
  <si>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</si>
  <si>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</si>
  <si>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</si>
  <si>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</si>
  <si>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</si>
  <si>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</si>
  <si>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</si>
  <si>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</si>
  <si>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</si>
  <si>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</si>
  <si>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</si>
  <si>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</si>
  <si>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</si>
  <si>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</si>
  <si>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</si>
  <si>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</si>
  <si>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</si>
  <si>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</si>
  <si>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</si>
  <si>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</si>
  <si>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</si>
  <si>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</si>
  <si>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</si>
  <si>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</si>
  <si>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</si>
  <si>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</si>
  <si>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</si>
  <si>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</si>
  <si>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</si>
  <si>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</si>
  <si>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</si>
  <si>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</si>
  <si>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</si>
  <si>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</si>
  <si>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</si>
  <si>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</si>
  <si>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</si>
  <si>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</si>
  <si>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</si>
  <si>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</si>
  <si>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</si>
  <si>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</si>
  <si>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</si>
  <si>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</si>
  <si>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</si>
  <si>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</si>
  <si>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</si>
  <si>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</si>
  <si>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</si>
  <si>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</si>
  <si>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</si>
  <si>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</si>
  <si>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</si>
  <si>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</si>
  <si>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</si>
  <si>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</si>
  <si>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</si>
  <si>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</si>
  <si>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</si>
  <si>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</si>
  <si>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</si>
  <si>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</si>
  <si>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</si>
  <si>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</si>
  <si>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</si>
  <si>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</si>
  <si>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</si>
  <si>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</si>
  <si>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</si>
  <si>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</si>
  <si>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</si>
  <si>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</si>
  <si>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</si>
  <si>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</si>
  <si>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</si>
  <si>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</si>
  <si>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</si>
  <si>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</si>
  <si>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</si>
  <si>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</si>
  <si>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</si>
  <si>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</si>
  <si>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</si>
  <si>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</si>
  <si>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</si>
  <si>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</si>
  <si>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</si>
  <si>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</si>
  <si>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</si>
  <si>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</si>
  <si>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</si>
  <si>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</si>
  <si>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</si>
  <si>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</si>
  <si>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</si>
  <si>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</si>
  <si>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</si>
  <si>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</si>
  <si>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</si>
  <si>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</si>
  <si>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</si>
  <si>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</si>
  <si>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</si>
  <si>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</si>
  <si>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</si>
  <si>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</si>
  <si>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</si>
  <si>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</si>
  <si>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</si>
  <si>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</si>
  <si>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</si>
  <si>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</si>
  <si>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</si>
  <si>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</si>
  <si>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</si>
  <si>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</si>
  <si>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</si>
  <si>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</si>
  <si>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</si>
  <si>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</si>
  <si>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</si>
  <si>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</si>
  <si>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</si>
  <si>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</si>
  <si>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</si>
  <si>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</si>
  <si>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</si>
  <si>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</si>
  <si>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</si>
  <si>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</si>
  <si>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</si>
  <si>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</si>
  <si>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</si>
  <si>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</si>
  <si>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</si>
  <si>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</si>
  <si>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</si>
  <si>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</si>
  <si>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</si>
  <si>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</si>
  <si>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</si>
  <si>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</si>
  <si>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</si>
  <si>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</si>
  <si>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</si>
  <si>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</si>
  <si>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</si>
  <si>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</si>
  <si>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</si>
  <si>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</si>
  <si>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</si>
  <si>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</si>
  <si>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</si>
  <si>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</si>
  <si>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</si>
  <si>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</si>
  <si>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</si>
  <si>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</si>
  <si>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</si>
  <si>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</si>
  <si>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</si>
  <si>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</si>
  <si>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</si>
  <si>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</si>
  <si>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</si>
  <si>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</si>
  <si>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</si>
  <si>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</si>
  <si>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</si>
  <si>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</si>
  <si>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</si>
  <si>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</si>
  <si>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</si>
  <si>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</si>
  <si>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</si>
  <si>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</si>
  <si>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</si>
  <si>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</si>
  <si>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</si>
  <si>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</si>
  <si>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</si>
  <si>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</si>
  <si>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</si>
  <si>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</si>
  <si>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</si>
  <si>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</si>
  <si>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</si>
  <si>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</si>
  <si>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</si>
  <si>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</si>
  <si>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</si>
  <si>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</si>
  <si>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</si>
  <si>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</si>
  <si>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</si>
  <si>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</si>
  <si>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</si>
  <si>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</si>
  <si>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</si>
  <si>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</si>
  <si>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</si>
  <si>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</si>
  <si>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</si>
  <si>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</si>
  <si>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</si>
  <si>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</si>
  <si>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</si>
  <si>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</si>
  <si>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</si>
  <si>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</si>
  <si>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</si>
  <si>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</si>
  <si>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</si>
  <si>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</si>
  <si>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</si>
  <si>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</si>
  <si>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</si>
  <si>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</si>
  <si>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</si>
  <si>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</si>
  <si>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</si>
  <si>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</si>
  <si>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</si>
  <si>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</si>
  <si>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</si>
  <si>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</si>
  <si>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</si>
  <si>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</si>
  <si>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</si>
  <si>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</si>
  <si>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</si>
  <si>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</si>
  <si>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</si>
  <si>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</si>
  <si>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</si>
  <si>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</si>
  <si>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</si>
  <si>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</si>
  <si>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</si>
  <si>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</si>
  <si>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</si>
  <si>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</si>
  <si>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</si>
  <si>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</si>
  <si>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</si>
  <si>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</si>
  <si>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</si>
  <si>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</si>
  <si>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</si>
  <si>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</si>
  <si>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</si>
  <si>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</si>
  <si>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</si>
  <si>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</si>
  <si>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</si>
  <si>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</si>
  <si>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</si>
  <si>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</si>
  <si>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</si>
  <si>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</si>
  <si>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</si>
  <si>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</si>
  <si>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</si>
  <si>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</si>
  <si>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</si>
  <si>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</si>
  <si>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</si>
  <si>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</si>
  <si>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</si>
  <si>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</si>
  <si>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</si>
  <si>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</si>
  <si>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</si>
  <si>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</si>
  <si>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</si>
  <si>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</si>
  <si>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</si>
  <si>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</si>
  <si>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</si>
  <si>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</si>
  <si>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</si>
  <si>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</si>
  <si>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</si>
  <si>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</si>
  <si>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</si>
  <si>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</si>
  <si>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</si>
  <si>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</si>
  <si>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</si>
  <si>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</si>
  <si>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</si>
  <si>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</si>
  <si>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</si>
  <si>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</si>
  <si>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</si>
  <si>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</si>
  <si>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</si>
  <si>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</si>
  <si>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</si>
  <si>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</si>
  <si>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</si>
  <si>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</si>
  <si>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</si>
  <si>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</si>
  <si>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</si>
  <si>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</si>
  <si>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</si>
  <si>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</si>
  <si>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</si>
  <si>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</si>
  <si>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</si>
  <si>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</si>
  <si>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</si>
  <si>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</si>
  <si>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</si>
  <si>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</si>
  <si>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</si>
  <si>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</si>
  <si>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</si>
  <si>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</si>
  <si>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</si>
  <si>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</si>
  <si>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</si>
  <si>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</si>
  <si>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</si>
  <si>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</si>
  <si>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</si>
  <si>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</si>
  <si>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</si>
  <si>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</si>
  <si>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</si>
  <si>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</si>
  <si>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</si>
  <si>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</si>
  <si>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</si>
  <si>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</si>
  <si>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</si>
  <si>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</si>
  <si>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</si>
  <si>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</si>
  <si>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</si>
  <si>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</si>
  <si>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</si>
  <si>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</si>
  <si>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</si>
  <si>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</si>
  <si>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</si>
  <si>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</si>
  <si>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</si>
  <si>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</si>
  <si>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</si>
  <si>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</si>
  <si>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</si>
  <si>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</si>
  <si>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</si>
  <si>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</si>
  <si>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</si>
  <si>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</si>
  <si>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</si>
  <si>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</si>
  <si>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</si>
  <si>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</si>
  <si>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</si>
  <si>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</si>
  <si>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</si>
  <si>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</si>
  <si>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</si>
  <si>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</si>
  <si>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</si>
  <si>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</si>
  <si>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</si>
  <si>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</si>
  <si>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</si>
  <si>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</si>
  <si>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</si>
  <si>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</si>
  <si>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</si>
  <si>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</si>
  <si>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</si>
  <si>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</si>
  <si>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</si>
  <si>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</si>
  <si>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</si>
  <si>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</si>
  <si>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</si>
  <si>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</si>
  <si>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</si>
  <si>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</si>
  <si>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</si>
  <si>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</si>
  <si>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</si>
  <si>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</si>
  <si>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</si>
  <si>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</si>
  <si>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</si>
  <si>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</si>
  <si>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</si>
  <si>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</si>
  <si>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</si>
  <si>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</si>
  <si>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</si>
  <si>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</si>
  <si>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</si>
  <si>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</si>
  <si>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</si>
  <si>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</si>
  <si>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</si>
  <si>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</si>
  <si>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</si>
  <si>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</si>
  <si>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</si>
  <si>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</si>
  <si>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</si>
  <si>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</si>
  <si>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</si>
  <si>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</si>
  <si>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</si>
  <si>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</si>
  <si>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</si>
  <si>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</si>
  <si>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</si>
  <si>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</si>
  <si>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</si>
  <si>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</si>
  <si>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</si>
  <si>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</si>
  <si>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</si>
  <si>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</si>
  <si>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</si>
  <si>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</si>
  <si>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</si>
  <si>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</si>
  <si>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</si>
  <si>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</si>
  <si>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</si>
  <si>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</si>
  <si>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</si>
  <si>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</si>
  <si>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</si>
  <si>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</si>
  <si>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</si>
  <si>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</si>
  <si>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</si>
  <si>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</si>
  <si>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</si>
  <si>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</si>
  <si>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</si>
  <si>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</si>
  <si>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</si>
  <si>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</si>
  <si>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</si>
  <si>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</si>
  <si>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</si>
  <si>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</si>
  <si>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</si>
  <si>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</si>
  <si>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</si>
  <si>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</si>
  <si>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</si>
  <si>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</si>
  <si>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</si>
  <si>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</si>
  <si>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</si>
  <si>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</si>
  <si>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</si>
  <si>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</si>
  <si>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</si>
  <si>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</si>
  <si>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</si>
  <si>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</si>
  <si>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</si>
  <si>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</si>
  <si>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</si>
  <si>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</si>
  <si>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</si>
  <si>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</si>
  <si>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</si>
  <si>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</si>
  <si>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</si>
  <si>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</si>
  <si>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</si>
  <si>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</si>
  <si>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</si>
  <si>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</si>
  <si>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</si>
  <si>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</si>
  <si>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</si>
  <si>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</si>
  <si>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</si>
  <si>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</si>
  <si>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</si>
  <si>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</si>
  <si>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</si>
  <si>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</si>
  <si>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</si>
  <si>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</si>
  <si>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</si>
  <si>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</si>
  <si>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</si>
  <si>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</si>
  <si>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</si>
  <si>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</si>
  <si>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</si>
  <si>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</si>
  <si>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</si>
  <si>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</si>
  <si>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</si>
  <si>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</si>
  <si>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</si>
  <si>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</si>
  <si>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</si>
  <si>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</si>
  <si>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</si>
  <si>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</si>
  <si>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</si>
  <si>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</si>
  <si>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</si>
  <si>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</si>
  <si>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</si>
  <si>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</si>
  <si>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</si>
  <si>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</si>
  <si>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</si>
  <si>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</si>
  <si>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</si>
  <si>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</si>
  <si>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</si>
  <si>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</si>
  <si>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</si>
  <si>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</si>
  <si>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</si>
  <si>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</si>
  <si>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</si>
  <si>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</si>
  <si>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</si>
  <si>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</si>
  <si>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</si>
  <si>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</si>
  <si>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</si>
  <si>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</si>
  <si>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</si>
  <si>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</si>
  <si>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</si>
  <si>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</si>
  <si>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</si>
  <si>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</si>
  <si>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</si>
  <si>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</si>
  <si>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</si>
  <si>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</si>
  <si>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</si>
  <si>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</si>
  <si>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</si>
  <si>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</si>
  <si>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</si>
  <si>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</si>
  <si>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</si>
  <si>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</si>
  <si>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</si>
  <si>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</si>
  <si>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</si>
  <si>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</si>
  <si>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</si>
  <si>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</si>
  <si>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</si>
  <si>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</si>
  <si>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</si>
  <si>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</si>
  <si>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</si>
  <si>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</si>
  <si>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</si>
  <si>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</si>
  <si>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</si>
  <si>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</si>
  <si>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</si>
  <si>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</si>
  <si>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</si>
  <si>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</si>
  <si>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</si>
  <si>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</si>
  <si>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</si>
  <si>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</si>
  <si>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</si>
  <si>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</si>
  <si>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</si>
  <si>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</si>
  <si>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</si>
  <si>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</si>
  <si>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</si>
  <si>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</si>
  <si>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</si>
  <si>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</si>
  <si>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</si>
  <si>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</si>
  <si>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</si>
  <si>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</si>
  <si>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</si>
  <si>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</si>
  <si>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</si>
  <si>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</si>
  <si>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</si>
  <si>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</si>
  <si>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</si>
  <si>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</si>
  <si>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</si>
  <si>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</si>
  <si>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</si>
  <si>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</si>
  <si>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</si>
  <si>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</si>
  <si>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</si>
  <si>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</si>
  <si>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</si>
  <si>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</si>
  <si>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</si>
  <si>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</si>
  <si>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</si>
  <si>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</si>
  <si>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</si>
  <si>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</si>
  <si>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</si>
  <si>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</si>
  <si>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</si>
  <si>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</si>
  <si>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</si>
  <si>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</si>
  <si>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</si>
  <si>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</si>
  <si>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</si>
  <si>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</si>
  <si>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</si>
  <si>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</si>
  <si>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</si>
  <si>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</si>
  <si>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</si>
  <si>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</si>
  <si>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</si>
  <si>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</si>
  <si>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</si>
  <si>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</si>
  <si>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</si>
  <si>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</si>
  <si>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</si>
  <si>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</si>
  <si>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</si>
  <si>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</si>
  <si>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</si>
  <si>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</si>
  <si>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</si>
  <si>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</si>
  <si>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</si>
  <si>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</si>
  <si>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</si>
  <si>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</si>
  <si>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</si>
  <si>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</si>
  <si>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</si>
  <si>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</si>
  <si>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</si>
  <si>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</si>
  <si>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</si>
  <si>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</si>
  <si>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</si>
  <si>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</si>
  <si>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</si>
  <si>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</si>
  <si>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</si>
  <si>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</si>
  <si>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</si>
  <si>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</si>
  <si>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</si>
  <si>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</si>
  <si>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</si>
  <si>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</si>
  <si>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</si>
  <si>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</si>
  <si>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</si>
  <si>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</si>
  <si>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</si>
  <si>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</si>
  <si>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</si>
  <si>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</si>
  <si>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</si>
  <si>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</si>
  <si>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</si>
  <si>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</si>
  <si>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</si>
  <si>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</si>
  <si>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</si>
  <si>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</si>
  <si>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</si>
  <si>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</si>
  <si>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</si>
  <si>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</si>
  <si>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</si>
  <si>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</si>
  <si>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</si>
  <si>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</si>
  <si>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</si>
  <si>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</si>
  <si>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</si>
  <si>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</si>
  <si>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</si>
  <si>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</si>
  <si>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</si>
  <si>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</si>
  <si>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</si>
  <si>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</si>
  <si>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</si>
  <si>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</si>
  <si>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</si>
  <si>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</si>
  <si>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</si>
  <si>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</si>
  <si>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</si>
  <si>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</si>
  <si>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</si>
  <si>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</si>
  <si>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</si>
  <si>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</si>
  <si>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</si>
  <si>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</si>
  <si>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</si>
  <si>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</si>
  <si>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</si>
  <si>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</si>
  <si>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</si>
  <si>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</si>
  <si>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</si>
  <si>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</si>
  <si>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</si>
  <si>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</si>
  <si>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</si>
  <si>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</si>
  <si>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</si>
  <si>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</si>
  <si>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</si>
  <si>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</si>
  <si>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</si>
  <si>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</si>
  <si>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</si>
  <si>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</si>
  <si>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</si>
  <si>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</si>
  <si>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</si>
  <si>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</si>
  <si>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</si>
  <si>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</si>
  <si>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</si>
  <si>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</si>
  <si>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</si>
  <si>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</si>
  <si>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</si>
  <si>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</si>
  <si>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</si>
  <si>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</si>
  <si>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</si>
  <si>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</si>
  <si>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</si>
  <si>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</si>
  <si>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</si>
  <si>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</si>
  <si>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</si>
  <si>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</si>
  <si>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</si>
  <si>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</si>
  <si>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</si>
  <si>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</si>
  <si>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</si>
  <si>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</si>
  <si>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</si>
  <si>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</si>
  <si>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</si>
  <si>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</si>
  <si>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</si>
  <si>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</si>
  <si>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</si>
  <si>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</si>
  <si>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</si>
  <si>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</si>
  <si>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</si>
  <si>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</si>
  <si>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</si>
  <si>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</si>
  <si>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</si>
  <si>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</si>
  <si>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</si>
  <si>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</si>
  <si>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</si>
  <si>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</si>
  <si>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</si>
  <si>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</si>
  <si>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</si>
  <si>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</si>
  <si>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</si>
  <si>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</si>
  <si>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</si>
  <si>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</si>
  <si>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</si>
  <si>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</si>
  <si>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</si>
  <si>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</si>
  <si>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</si>
  <si>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</si>
  <si>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</si>
  <si>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</si>
  <si>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</si>
  <si>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</si>
  <si>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</si>
  <si>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</si>
  <si>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</si>
  <si>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</si>
  <si>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</si>
  <si>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</si>
  <si>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</si>
  <si>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</si>
  <si>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</si>
  <si>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</si>
  <si>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</si>
  <si>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</si>
  <si>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</si>
  <si>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</si>
  <si>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</si>
  <si>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</si>
  <si>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</si>
  <si>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</si>
  <si>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</si>
  <si>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</si>
  <si>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</si>
  <si>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</si>
  <si>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</si>
  <si>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</si>
  <si>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</si>
  <si>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</si>
  <si>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</si>
  <si>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</si>
  <si>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</si>
  <si>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</si>
  <si>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</si>
  <si>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</si>
  <si>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</si>
  <si>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</si>
  <si>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</si>
  <si>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</si>
  <si>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</si>
  <si>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</si>
  <si>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</si>
  <si>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</si>
  <si>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</si>
  <si>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</si>
  <si>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</si>
  <si>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</si>
  <si>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</si>
  <si>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</si>
  <si>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</si>
  <si>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</si>
  <si>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</si>
  <si>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</si>
  <si>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</si>
  <si>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</si>
  <si>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</si>
  <si>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</si>
  <si>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</si>
  <si>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</si>
  <si>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</si>
  <si>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</si>
  <si>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</si>
  <si>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</si>
  <si>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</si>
  <si>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</si>
  <si>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</si>
  <si>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</si>
  <si>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</si>
  <si>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</si>
  <si>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</si>
  <si>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</si>
  <si>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</si>
  <si>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</si>
  <si>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</si>
  <si>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</si>
  <si>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</si>
  <si>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</si>
  <si>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</si>
  <si>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</si>
  <si>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</si>
  <si>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</si>
  <si>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</si>
  <si>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</si>
  <si>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</si>
  <si>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</si>
  <si>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</si>
  <si>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</si>
  <si>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</si>
  <si>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</si>
  <si>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</si>
  <si>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</si>
  <si>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</si>
  <si>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</si>
  <si>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</si>
  <si>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</si>
  <si>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</si>
  <si>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</si>
  <si>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</si>
  <si>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</si>
  <si>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</si>
  <si>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</si>
  <si>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</si>
  <si>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</si>
  <si>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</si>
  <si>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</si>
  <si>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</si>
  <si>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</si>
  <si>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</si>
  <si>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</si>
  <si>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</si>
  <si>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</si>
  <si>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</si>
  <si>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</si>
  <si>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</si>
  <si>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</si>
  <si>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</si>
  <si>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</si>
  <si>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</si>
  <si>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</si>
  <si>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</si>
  <si>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</si>
  <si>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</si>
  <si>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</si>
  <si>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</si>
  <si>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</si>
  <si>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</si>
  <si>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</si>
  <si>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</si>
  <si>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</si>
  <si>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</si>
  <si>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</si>
  <si>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</si>
  <si>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</si>
  <si>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</si>
  <si>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</si>
  <si>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</si>
  <si>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</si>
  <si>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</si>
  <si>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</si>
  <si>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</si>
  <si>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</si>
  <si>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</si>
  <si>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</si>
  <si>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</si>
  <si>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</si>
  <si>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</si>
  <si>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</si>
  <si>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</si>
  <si>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</si>
  <si>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</si>
  <si>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</si>
  <si>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</si>
  <si>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</si>
  <si>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</si>
  <si>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</si>
  <si>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</si>
  <si>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</si>
  <si>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</si>
  <si>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</si>
  <si>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</si>
  <si>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</si>
  <si>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</si>
  <si>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</si>
  <si>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</si>
  <si>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</si>
  <si>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</si>
  <si>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</si>
  <si>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</si>
  <si>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</si>
  <si>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</si>
  <si>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</si>
  <si>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</si>
  <si>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</si>
  <si>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</si>
  <si>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</si>
  <si>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</si>
  <si>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</si>
  <si>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</si>
  <si>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</si>
  <si>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</si>
  <si>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</si>
  <si>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</si>
  <si>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</si>
  <si>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</si>
  <si>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</si>
  <si>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</si>
  <si>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</si>
  <si>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</si>
  <si>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</si>
  <si>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</si>
  <si>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</si>
  <si>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</si>
  <si>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</si>
  <si>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</si>
  <si>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</si>
  <si>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</si>
  <si>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</si>
  <si>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</si>
  <si>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</si>
  <si>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</si>
  <si>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</si>
  <si>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</si>
  <si>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</si>
  <si>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</si>
  <si>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</si>
  <si>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</si>
  <si>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</si>
  <si>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</si>
  <si>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</si>
  <si>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</si>
  <si>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</si>
  <si>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</si>
  <si>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</si>
  <si>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</si>
  <si>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</si>
  <si>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</si>
  <si>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</si>
  <si>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</si>
  <si>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</si>
  <si>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</si>
  <si>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</si>
  <si>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</si>
  <si>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</si>
  <si>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</si>
  <si>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</si>
  <si>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</si>
  <si>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</si>
  <si>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</si>
  <si>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</si>
  <si>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</si>
  <si>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</si>
  <si>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</si>
  <si>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</si>
  <si>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</si>
  <si>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</si>
  <si>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</si>
  <si>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</si>
  <si>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</si>
  <si>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</si>
  <si>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</si>
  <si>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</si>
  <si>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</si>
  <si>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</si>
  <si>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</si>
  <si>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</si>
  <si>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</si>
  <si>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</si>
  <si>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</si>
  <si>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</si>
  <si>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</si>
  <si>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</si>
  <si>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</si>
  <si>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</si>
  <si>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</si>
  <si>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</si>
  <si>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</si>
  <si>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</si>
  <si>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</si>
  <si>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</si>
  <si>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</si>
  <si>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</si>
  <si>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</si>
  <si>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</si>
  <si>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</si>
  <si>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</si>
  <si>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</si>
  <si>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</si>
  <si>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</si>
  <si>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</si>
  <si>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</si>
  <si>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</si>
  <si>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</si>
  <si>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</si>
  <si>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</si>
  <si>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</si>
  <si>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</si>
  <si>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</si>
  <si>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</si>
  <si>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</si>
  <si>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</si>
  <si>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</si>
  <si>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</si>
  <si>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</si>
  <si>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</si>
  <si>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</si>
  <si>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</si>
  <si>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</si>
  <si>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</si>
  <si>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</si>
  <si>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</si>
  <si>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</si>
  <si>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</si>
  <si>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</si>
  <si>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</si>
  <si>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</si>
  <si>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</si>
  <si>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</si>
  <si>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</si>
  <si>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</si>
  <si>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</si>
  <si>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</si>
  <si>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</si>
  <si>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</si>
  <si>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</si>
  <si>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</si>
  <si>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</si>
  <si>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</si>
  <si>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</si>
  <si>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</si>
  <si>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</si>
  <si>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</si>
  <si>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</si>
  <si>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</si>
  <si>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</si>
  <si>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</si>
  <si>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</si>
  <si>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</si>
  <si>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</si>
  <si>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</si>
  <si>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</si>
  <si>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</si>
  <si>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</si>
  <si>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</si>
  <si>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</si>
  <si>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</si>
  <si>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</si>
  <si>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</si>
  <si>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</si>
  <si>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</si>
  <si>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</si>
  <si>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</si>
  <si>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</si>
  <si>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</si>
  <si>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</si>
  <si>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</si>
  <si>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</si>
  <si>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</si>
  <si>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</si>
  <si>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</si>
  <si>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</si>
  <si>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</si>
  <si>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</si>
  <si>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</si>
  <si>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</si>
  <si>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</si>
  <si>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</si>
  <si>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</si>
  <si>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</si>
  <si>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</si>
  <si>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</si>
  <si>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</si>
  <si>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</si>
  <si>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</si>
  <si>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</si>
  <si>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</si>
  <si>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</si>
  <si>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</si>
  <si>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</si>
  <si>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</si>
  <si>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</si>
  <si>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</si>
  <si>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</si>
  <si>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</si>
  <si>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</si>
  <si>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</si>
  <si>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</si>
  <si>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</si>
  <si>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</si>
  <si>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</si>
  <si>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</si>
  <si>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</si>
  <si>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</si>
  <si>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</si>
  <si>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</si>
  <si>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</si>
  <si>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</si>
  <si>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</si>
  <si>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</si>
  <si>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</si>
  <si>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</si>
  <si>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</si>
  <si>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</si>
  <si>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</si>
  <si>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</si>
  <si>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</si>
  <si>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</si>
  <si>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</si>
  <si>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</si>
  <si>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</si>
  <si>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</si>
  <si>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</si>
  <si>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</si>
  <si>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</si>
  <si>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</si>
  <si>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</si>
  <si>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</si>
  <si>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</si>
  <si>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</si>
  <si>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</si>
  <si>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</si>
  <si>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</si>
  <si>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</si>
  <si>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</si>
  <si>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</si>
  <si>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</si>
  <si>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</si>
  <si>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</si>
  <si>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</si>
  <si>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</si>
  <si>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</si>
  <si>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</si>
  <si>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</si>
  <si>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</si>
  <si>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</si>
  <si>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</si>
  <si>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</si>
  <si>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</si>
  <si>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</si>
  <si>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</si>
  <si>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</si>
  <si>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</si>
  <si>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</si>
  <si>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</si>
  <si>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</si>
  <si>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</si>
  <si>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</si>
  <si>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</si>
  <si>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</si>
  <si>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</si>
  <si>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</si>
  <si>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</si>
  <si>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</si>
  <si>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</si>
  <si>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</si>
  <si>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</si>
  <si>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</si>
  <si>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</si>
  <si>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</si>
  <si>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</si>
  <si>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</si>
  <si>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</si>
  <si>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</si>
  <si>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</si>
  <si>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</si>
  <si>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</si>
  <si>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</si>
  <si>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</si>
  <si>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</si>
  <si>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</si>
  <si>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</si>
  <si>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</si>
  <si>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</si>
  <si>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</si>
  <si>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</si>
  <si>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</si>
  <si>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</si>
  <si>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</si>
  <si>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</si>
  <si>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</si>
  <si>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</si>
  <si>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</si>
  <si>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</si>
  <si>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</si>
  <si>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</si>
  <si>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</si>
  <si>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</si>
  <si>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</si>
  <si>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</si>
  <si>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</si>
  <si>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</si>
  <si>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</si>
  <si>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</si>
  <si>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</si>
  <si>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</si>
  <si>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</si>
  <si>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</si>
  <si>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</si>
  <si>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</si>
  <si>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</si>
  <si>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</si>
  <si>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</si>
  <si>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</si>
  <si>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</si>
  <si>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</si>
  <si>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</si>
  <si>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</si>
  <si>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</si>
  <si>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</si>
  <si>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</si>
  <si>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</si>
  <si>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</si>
  <si>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</si>
  <si>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</si>
  <si>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</si>
  <si>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</si>
  <si>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</si>
  <si>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</si>
  <si>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</si>
  <si>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</si>
  <si>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</si>
  <si>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</si>
  <si>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</si>
  <si>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</si>
  <si>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</si>
  <si>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</si>
  <si>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</si>
  <si>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</si>
  <si>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</si>
  <si>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</si>
  <si>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</si>
  <si>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</si>
  <si>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</si>
  <si>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</si>
  <si>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</si>
  <si>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</si>
  <si>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</si>
  <si>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</si>
  <si>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</si>
  <si>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</si>
  <si>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</si>
  <si>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</si>
  <si>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</si>
  <si>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</si>
  <si>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</si>
  <si>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</si>
  <si>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</si>
  <si>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</si>
  <si>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</si>
  <si>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</si>
  <si>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</si>
  <si>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</si>
  <si>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</si>
  <si>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</si>
  <si>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</si>
  <si>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</si>
  <si>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</si>
  <si>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</si>
  <si>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</si>
  <si>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</si>
  <si>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</si>
  <si>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</si>
  <si>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</si>
  <si>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</si>
  <si>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</si>
  <si>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</si>
  <si>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</si>
  <si>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</si>
  <si>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</si>
  <si>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</si>
  <si>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</si>
  <si>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</si>
  <si>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</si>
  <si>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</si>
  <si>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</si>
  <si>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</si>
  <si>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</si>
  <si>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</si>
  <si>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</si>
  <si>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</si>
  <si>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</si>
  <si>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</si>
  <si>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</si>
  <si>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</si>
  <si>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</si>
  <si>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</si>
  <si>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</si>
  <si>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</si>
  <si>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</si>
  <si>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</si>
  <si>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</si>
  <si>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</si>
  <si>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</si>
  <si>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</si>
  <si>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</si>
  <si>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</si>
  <si>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</si>
  <si>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</si>
  <si>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</si>
  <si>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</si>
  <si>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</si>
  <si>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</si>
  <si>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</si>
  <si>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</si>
  <si>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</si>
  <si>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</si>
  <si>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</si>
  <si>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</si>
  <si>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</si>
  <si>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</si>
  <si>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</si>
  <si>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</si>
  <si>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</si>
  <si>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</si>
  <si>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</si>
  <si>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</si>
  <si>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</si>
  <si>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</si>
  <si>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</si>
  <si>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</si>
  <si>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</si>
  <si>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</si>
  <si>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</si>
  <si>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</si>
  <si>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</si>
  <si>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</si>
  <si>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</si>
  <si>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</si>
  <si>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</si>
  <si>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</si>
  <si>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</si>
  <si>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</si>
  <si>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</si>
  <si>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</si>
  <si>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</si>
  <si>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</si>
  <si>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</si>
  <si>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</si>
  <si>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</si>
  <si>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</si>
  <si>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</si>
  <si>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</si>
  <si>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</si>
  <si>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</si>
  <si>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</si>
  <si>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</si>
  <si>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</si>
  <si>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</si>
  <si>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</si>
  <si>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</si>
  <si>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</si>
  <si>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</si>
  <si>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</si>
  <si>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</si>
  <si>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</si>
  <si>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</si>
  <si>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</si>
  <si>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</si>
  <si>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</si>
  <si>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</si>
  <si>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</si>
  <si>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</si>
  <si>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</si>
  <si>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</si>
  <si>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</si>
  <si>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</si>
  <si>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</si>
  <si>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</si>
  <si>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</si>
  <si>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</si>
  <si>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</si>
  <si>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</si>
  <si>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</si>
  <si>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</si>
  <si>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</si>
  <si>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</si>
  <si>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</si>
  <si>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</si>
  <si>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</si>
  <si>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</si>
  <si>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</si>
  <si>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</si>
  <si>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</si>
  <si>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</si>
  <si>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</si>
  <si>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</si>
  <si>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</si>
  <si>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</si>
  <si>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</si>
  <si>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</si>
  <si>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</si>
  <si>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</si>
  <si>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</si>
  <si>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</si>
  <si>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</si>
  <si>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</si>
  <si>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</si>
  <si>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</si>
  <si>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</si>
  <si>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</si>
  <si>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</si>
  <si>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</si>
  <si>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</si>
  <si>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</si>
  <si>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</si>
  <si>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</si>
  <si>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</si>
  <si>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</si>
  <si>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</si>
  <si>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</si>
  <si>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</si>
  <si>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</si>
  <si>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</si>
  <si>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</si>
  <si>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</si>
  <si>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</si>
  <si>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</si>
  <si>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</si>
  <si>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</si>
  <si>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</si>
  <si>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</si>
  <si>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</si>
  <si>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</si>
  <si>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</si>
  <si>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</si>
  <si>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</si>
  <si>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</si>
  <si>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</si>
  <si>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</si>
  <si>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</si>
  <si>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</si>
  <si>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</si>
  <si>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</si>
  <si>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</si>
  <si>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</si>
  <si>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</si>
  <si>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</si>
  <si>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</si>
  <si>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</si>
  <si>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</si>
  <si>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</si>
  <si>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</si>
  <si>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</si>
  <si>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</si>
  <si>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</si>
  <si>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</si>
  <si>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</si>
  <si>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</si>
  <si>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</si>
  <si>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</si>
  <si>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</si>
  <si>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</si>
  <si>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</si>
  <si>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</si>
  <si>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</si>
  <si>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</si>
  <si>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</si>
  <si>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</si>
  <si>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</si>
  <si>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</si>
  <si>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</si>
  <si>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</si>
  <si>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</si>
  <si>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</si>
  <si>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</si>
  <si>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</si>
  <si>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</si>
  <si>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</si>
  <si>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</si>
  <si>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</si>
  <si>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</si>
  <si>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</si>
  <si>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</si>
  <si>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</si>
  <si>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</si>
  <si>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</si>
  <si>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</si>
  <si>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</si>
  <si>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</si>
  <si>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</si>
  <si>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</si>
  <si>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</si>
  <si>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</si>
  <si>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</si>
  <si>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</si>
  <si>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</si>
  <si>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</si>
  <si>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</si>
  <si>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</si>
  <si>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</si>
  <si>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</si>
  <si>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</si>
  <si>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</si>
  <si>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</si>
  <si>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</si>
  <si>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</si>
  <si>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</si>
  <si>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</si>
  <si>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</si>
  <si>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</si>
  <si>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</si>
  <si>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</si>
  <si>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</si>
  <si>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</si>
  <si>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</si>
  <si>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</si>
  <si>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</si>
  <si>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</si>
  <si>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</si>
  <si>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</si>
  <si>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</si>
  <si>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</si>
  <si>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</si>
  <si>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</si>
  <si>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</si>
  <si>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</si>
  <si>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</si>
  <si>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</si>
  <si>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</si>
  <si>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</si>
  <si>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</si>
  <si>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</si>
  <si>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</si>
  <si>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</si>
  <si>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</si>
  <si>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</si>
  <si>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</si>
  <si>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</si>
  <si>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</si>
  <si>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</si>
  <si>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</si>
  <si>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</si>
  <si>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</si>
  <si>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</si>
  <si>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</si>
  <si>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</si>
  <si>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</si>
  <si>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</si>
  <si>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</si>
  <si>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</si>
  <si>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</si>
  <si>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</si>
  <si>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</si>
  <si>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</si>
  <si>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</si>
  <si>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</si>
  <si>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</si>
  <si>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</si>
  <si>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</si>
  <si>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</si>
  <si>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</si>
  <si>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</si>
  <si>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</si>
  <si>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</si>
  <si>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</si>
  <si>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</si>
  <si>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</si>
  <si>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</si>
  <si>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</si>
  <si>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</si>
  <si>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</si>
  <si>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</si>
  <si>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</si>
  <si>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</si>
  <si>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</si>
  <si>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</si>
  <si>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</si>
  <si>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</si>
  <si>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</si>
  <si>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</si>
  <si>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</si>
  <si>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</si>
  <si>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</si>
  <si>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</si>
  <si>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</si>
  <si>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</si>
  <si>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</si>
  <si>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</si>
  <si>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</si>
  <si>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</si>
  <si>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</si>
  <si>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</si>
  <si>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</si>
  <si>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</si>
  <si>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</si>
  <si>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</si>
  <si>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</si>
  <si>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</si>
  <si>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</si>
  <si>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</si>
  <si>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</si>
  <si>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</si>
  <si>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</si>
  <si>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</si>
  <si>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</si>
  <si>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</si>
  <si>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</si>
  <si>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</si>
  <si>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</si>
  <si>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</si>
  <si>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</si>
  <si>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</si>
  <si>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</si>
  <si>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</si>
  <si>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</si>
  <si>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</si>
  <si>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</si>
  <si>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</si>
  <si>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</si>
  <si>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</si>
  <si>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</si>
  <si>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</si>
  <si>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</si>
  <si>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</si>
  <si>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</si>
  <si>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</si>
  <si>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</si>
  <si>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</si>
  <si>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</si>
  <si>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</si>
  <si>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</si>
  <si>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</si>
  <si>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</si>
  <si>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</si>
  <si>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</si>
  <si>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</si>
  <si>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</si>
  <si>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</si>
  <si>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</si>
  <si>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</si>
  <si>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</si>
  <si>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</si>
  <si>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</si>
  <si>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</si>
  <si>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</si>
  <si>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</si>
  <si>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</si>
  <si>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</si>
  <si>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</si>
  <si>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</si>
  <si>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</si>
  <si>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</si>
  <si>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</si>
  <si>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</si>
  <si>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</si>
  <si>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</si>
  <si>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</si>
  <si>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</si>
  <si>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</si>
  <si>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</si>
  <si>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</si>
  <si>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</si>
  <si>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</si>
  <si>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</si>
  <si>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</si>
  <si>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</si>
  <si>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</si>
  <si>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</si>
  <si>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</si>
  <si>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</si>
  <si>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</si>
  <si>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</si>
  <si>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</si>
  <si>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</si>
  <si>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</si>
  <si>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</si>
  <si>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</si>
  <si>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</si>
  <si>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</si>
  <si>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</si>
  <si>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</si>
  <si>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</si>
  <si>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</si>
  <si>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</si>
  <si>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</si>
  <si>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</si>
  <si>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</si>
  <si>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</si>
  <si>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</si>
  <si>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</si>
  <si>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</si>
  <si>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</si>
  <si>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</si>
  <si>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</si>
  <si>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</si>
  <si>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</si>
  <si>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</si>
  <si>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</si>
  <si>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</si>
  <si>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</si>
  <si>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</si>
  <si>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</si>
  <si>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</si>
  <si>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</si>
  <si>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</si>
  <si>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</si>
  <si>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</si>
  <si>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</si>
  <si>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</si>
  <si>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</si>
  <si>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</si>
  <si>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</si>
  <si>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</si>
  <si>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</si>
  <si>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</si>
  <si>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</si>
  <si>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</si>
  <si>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</si>
  <si>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</si>
  <si>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</si>
  <si>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</si>
  <si>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</si>
  <si>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</si>
  <si>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</si>
  <si>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</si>
  <si>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</si>
  <si>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</si>
  <si>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</si>
  <si>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</si>
  <si>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</si>
  <si>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</si>
  <si>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</si>
  <si>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</si>
  <si>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</si>
  <si>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</si>
  <si>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</si>
  <si>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</si>
  <si>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</si>
  <si>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</si>
  <si>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</si>
  <si>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</si>
  <si>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</si>
  <si>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</si>
  <si>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</si>
  <si>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</si>
  <si>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</si>
  <si>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</si>
  <si>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</si>
  <si>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</si>
  <si>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</si>
  <si>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</si>
  <si>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</si>
  <si>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</si>
  <si>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</si>
  <si>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</si>
  <si>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</si>
  <si>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</si>
  <si>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</si>
  <si>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</si>
  <si>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</si>
  <si>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</si>
  <si>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</si>
  <si>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</si>
  <si>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</si>
  <si>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</si>
  <si>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</si>
  <si>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</si>
  <si>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</si>
  <si>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</si>
  <si>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</si>
  <si>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</si>
  <si>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</si>
  <si>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</si>
  <si>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</si>
  <si>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</si>
  <si>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</si>
  <si>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</si>
  <si>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</si>
  <si>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</si>
  <si>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</si>
  <si>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</si>
  <si>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</si>
  <si>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</si>
  <si>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</si>
  <si>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</si>
  <si>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</si>
  <si>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</si>
  <si>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</si>
  <si>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</si>
  <si>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</si>
  <si>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</si>
  <si>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</si>
  <si>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</si>
  <si>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</si>
  <si>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</si>
  <si>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</si>
  <si>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</si>
  <si>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</si>
  <si>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</si>
  <si>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</si>
  <si>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</si>
  <si>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</si>
  <si>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</si>
  <si>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</si>
  <si>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</si>
  <si>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</si>
  <si>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</si>
  <si>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</si>
  <si>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</si>
  <si>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</si>
  <si>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</si>
  <si>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</si>
  <si>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</si>
  <si>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</si>
  <si>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</si>
  <si>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</si>
  <si>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</si>
  <si>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</si>
  <si>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</si>
  <si>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</si>
  <si>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</si>
  <si>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</si>
  <si>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</si>
  <si>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</si>
  <si>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</si>
  <si>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</si>
  <si>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</si>
  <si>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</si>
  <si>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</si>
  <si>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</si>
  <si>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</si>
  <si>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</si>
  <si>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</si>
  <si>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</si>
  <si>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</si>
  <si>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</si>
  <si>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</si>
  <si>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</si>
  <si>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</si>
  <si>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</si>
  <si>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</si>
  <si>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</si>
  <si>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</si>
  <si>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</si>
  <si>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</si>
  <si>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</si>
  <si>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</si>
  <si>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</si>
  <si>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</si>
  <si>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</si>
  <si>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</si>
  <si>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</si>
  <si>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</si>
  <si>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</si>
  <si>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</si>
  <si>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</si>
  <si>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</si>
  <si>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</si>
  <si>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</si>
  <si>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</si>
  <si>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</si>
  <si>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</si>
  <si>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</si>
  <si>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</si>
  <si>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</si>
  <si>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</si>
  <si>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</si>
  <si>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</si>
  <si>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</si>
  <si>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</si>
  <si>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</si>
  <si>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</si>
  <si>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</si>
  <si>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</si>
  <si>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</si>
  <si>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</si>
  <si>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</si>
  <si>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</si>
  <si>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</si>
  <si>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</si>
  <si>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</si>
  <si>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</si>
  <si>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</si>
  <si>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</si>
  <si>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</si>
  <si>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</si>
  <si>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</si>
  <si>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</si>
  <si>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</si>
  <si>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</si>
  <si>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</si>
  <si>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</si>
  <si>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</si>
  <si>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</si>
  <si>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</si>
  <si>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</si>
  <si>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</si>
  <si>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</si>
  <si>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</si>
  <si>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</si>
  <si>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</si>
  <si>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</si>
  <si>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</si>
  <si>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</si>
  <si>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</si>
  <si>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</si>
  <si>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</si>
  <si>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</si>
  <si>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</si>
  <si>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</si>
  <si>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</si>
  <si>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</si>
  <si>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</si>
  <si>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</si>
  <si>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</si>
  <si>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</si>
  <si>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</si>
  <si>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</si>
  <si>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</si>
  <si>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</si>
  <si>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</si>
  <si>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</si>
  <si>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</si>
  <si>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</si>
  <si>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</si>
  <si>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</si>
  <si>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</si>
  <si>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</si>
  <si>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</si>
  <si>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</si>
  <si>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</si>
  <si>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</si>
  <si>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</si>
  <si>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</si>
  <si>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</si>
  <si>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</si>
  <si>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</si>
  <si>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</si>
  <si>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</si>
  <si>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</si>
  <si>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</si>
  <si>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</si>
  <si>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</si>
  <si>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</si>
  <si>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</si>
  <si>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</si>
  <si>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</si>
  <si>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</si>
  <si>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</si>
  <si>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</si>
  <si>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</si>
  <si>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</si>
  <si>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</si>
  <si>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</si>
  <si>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</si>
  <si>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</si>
  <si>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</si>
  <si>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</si>
  <si>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</si>
  <si>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</si>
  <si>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</si>
  <si>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</si>
  <si>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</si>
  <si>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</si>
  <si>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</si>
  <si>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</si>
  <si>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</si>
  <si>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</si>
  <si>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</si>
  <si>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</si>
  <si>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</si>
  <si>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</si>
  <si>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</si>
  <si>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</si>
  <si>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</si>
  <si>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</si>
  <si>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</si>
  <si>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</si>
  <si>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</si>
  <si>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</si>
  <si>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</si>
  <si>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</si>
  <si>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</si>
  <si>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</si>
  <si>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</si>
  <si>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</si>
  <si>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</si>
  <si>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</si>
  <si>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</si>
  <si>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</si>
  <si>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</si>
  <si>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</si>
  <si>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</si>
  <si>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</si>
  <si>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</si>
  <si>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</si>
  <si>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</si>
  <si>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</si>
  <si>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</si>
  <si>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</si>
  <si>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</si>
  <si>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</si>
  <si>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</si>
  <si>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</si>
  <si>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</si>
  <si>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</si>
  <si>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</si>
  <si>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</si>
  <si>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</si>
  <si>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</si>
  <si>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</si>
  <si>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</si>
  <si>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</si>
  <si>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</si>
  <si>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</si>
  <si>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</si>
  <si>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</si>
  <si>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</si>
  <si>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</si>
  <si>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</si>
  <si>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</si>
  <si>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</si>
  <si>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</si>
  <si>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</si>
  <si>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</si>
  <si>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</si>
  <si>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</si>
  <si>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</si>
  <si>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</si>
  <si>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</si>
  <si>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</si>
  <si>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</si>
  <si>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</si>
  <si>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</si>
  <si>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</si>
  <si>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</si>
  <si>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</si>
  <si>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</si>
  <si>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</si>
  <si>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</si>
  <si>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</si>
  <si>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</si>
  <si>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</si>
  <si>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</si>
  <si>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</si>
  <si>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</si>
  <si>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</si>
  <si>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</si>
  <si>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</si>
  <si>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</si>
  <si>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</si>
  <si>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</si>
  <si>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</si>
  <si>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</si>
  <si>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</si>
  <si>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</si>
  <si>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</si>
  <si>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</si>
  <si>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</si>
  <si>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</si>
  <si>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</si>
  <si>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</si>
  <si>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</si>
  <si>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</si>
  <si>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</si>
  <si>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</si>
  <si>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</si>
  <si>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</si>
  <si>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</si>
  <si>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</si>
  <si>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</si>
  <si>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</si>
  <si>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</si>
  <si>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</si>
  <si>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</si>
  <si>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</si>
  <si>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</si>
  <si>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</si>
  <si>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</si>
  <si>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</si>
  <si>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</si>
  <si>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</si>
  <si>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</si>
  <si>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</si>
  <si>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</si>
  <si>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</si>
  <si>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</si>
  <si>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</si>
  <si>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</si>
  <si>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</si>
  <si>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</si>
  <si>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</si>
  <si>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</si>
  <si>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</si>
  <si>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</si>
  <si>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</si>
  <si>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</si>
  <si>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</si>
  <si>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</si>
  <si>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</si>
  <si>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</si>
  <si>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</si>
  <si>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</si>
  <si>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</si>
  <si>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</si>
  <si>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</si>
  <si>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</si>
  <si>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</si>
  <si>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</si>
  <si>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</si>
  <si>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</si>
  <si>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</si>
  <si>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</si>
  <si>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</si>
  <si>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</si>
  <si>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</si>
  <si>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</si>
  <si>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</si>
  <si>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</si>
  <si>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</si>
  <si>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</si>
  <si>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</si>
  <si>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</si>
  <si>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</si>
  <si>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</si>
  <si>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</si>
  <si>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</si>
  <si>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</si>
  <si>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</si>
  <si>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</si>
  <si>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</si>
  <si>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</si>
  <si>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</si>
  <si>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</si>
  <si>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</si>
  <si>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</si>
  <si>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</si>
  <si>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</si>
  <si>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</si>
  <si>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</si>
  <si>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</si>
  <si>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</si>
  <si>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</si>
  <si>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</si>
  <si>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</si>
  <si>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</si>
  <si>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</si>
  <si>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</si>
  <si>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</si>
  <si>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</si>
  <si>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</si>
  <si>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</si>
  <si>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</si>
  <si>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</si>
  <si>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</si>
  <si>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</si>
  <si>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</si>
  <si>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</si>
  <si>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</si>
  <si>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</si>
  <si>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</si>
  <si>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</si>
  <si>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</si>
  <si>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</si>
  <si>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</si>
  <si>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</si>
  <si>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</si>
  <si>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</si>
  <si>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</si>
  <si>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</si>
  <si>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</si>
  <si>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</si>
  <si>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</si>
  <si>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</si>
  <si>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</si>
  <si>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</si>
  <si>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</si>
  <si>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</si>
  <si>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</si>
  <si>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</si>
  <si>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</si>
  <si>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</si>
  <si>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</si>
  <si>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</si>
  <si>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</si>
  <si>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</si>
  <si>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</si>
  <si>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</si>
  <si>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</si>
  <si>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</si>
  <si>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</si>
  <si>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</si>
  <si>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</si>
  <si>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</si>
  <si>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</si>
  <si>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</si>
  <si>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</si>
  <si>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</si>
  <si>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</si>
  <si>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</si>
  <si>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</si>
  <si>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</si>
  <si>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</si>
  <si>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</si>
  <si>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</si>
  <si>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</si>
  <si>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</si>
  <si>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</si>
  <si>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</si>
  <si>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</si>
  <si>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</si>
  <si>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</si>
  <si>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</si>
  <si>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</si>
  <si>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</si>
  <si>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</si>
  <si>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</si>
  <si>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</si>
  <si>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</si>
  <si>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</si>
  <si>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</si>
  <si>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</si>
  <si>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</si>
  <si>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</si>
  <si>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</si>
  <si>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</si>
  <si>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</si>
  <si>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</si>
  <si>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</si>
  <si>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</si>
  <si>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</si>
  <si>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</si>
  <si>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</si>
  <si>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</si>
  <si>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</si>
  <si>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</si>
  <si>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</si>
  <si>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</si>
  <si>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</si>
  <si>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</si>
  <si>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</si>
  <si>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</si>
  <si>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</si>
  <si>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</si>
  <si>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</si>
  <si>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</si>
  <si>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</si>
  <si>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</si>
  <si>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</si>
  <si>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</si>
  <si>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</si>
  <si>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</si>
  <si>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</si>
  <si>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</si>
  <si>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</si>
  <si>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</si>
  <si>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</si>
  <si>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</si>
  <si>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</si>
  <si>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</si>
  <si>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</si>
  <si>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</si>
  <si>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</si>
  <si>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</si>
  <si>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</si>
  <si>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</si>
  <si>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</si>
  <si>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</si>
  <si>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</si>
  <si>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</si>
  <si>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</si>
  <si>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</si>
  <si>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</si>
  <si>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</si>
  <si>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</si>
  <si>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</si>
  <si>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</si>
  <si>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</si>
  <si>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</si>
  <si>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</si>
  <si>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</si>
  <si>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</si>
  <si>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</si>
  <si>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</si>
  <si>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</si>
  <si>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</si>
  <si>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</si>
  <si>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</si>
  <si>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</si>
  <si>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</si>
  <si>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</si>
  <si>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</si>
  <si>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</si>
  <si>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</si>
  <si>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</si>
  <si>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</si>
  <si>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</si>
  <si>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</si>
  <si>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</si>
  <si>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</si>
  <si>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</si>
  <si>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</si>
  <si>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</si>
  <si>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</si>
  <si>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</si>
  <si>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</si>
  <si>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</si>
  <si>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</si>
  <si>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</si>
  <si>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</si>
  <si>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</si>
  <si>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</si>
  <si>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</si>
  <si>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</si>
  <si>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</si>
  <si>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</si>
  <si>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</si>
  <si>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</si>
  <si>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</si>
  <si>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</si>
  <si>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</si>
  <si>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</si>
  <si>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</si>
  <si>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</si>
  <si>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</si>
  <si>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</si>
  <si>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</si>
  <si>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</si>
  <si>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</si>
  <si>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</si>
  <si>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</si>
  <si>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</si>
  <si>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</si>
  <si>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</si>
  <si>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</si>
  <si>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</si>
  <si>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</si>
  <si>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</si>
  <si>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</si>
  <si>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</si>
  <si>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</si>
  <si>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</si>
  <si>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</si>
  <si>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</si>
  <si>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</si>
  <si>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</si>
  <si>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</si>
  <si>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</si>
  <si>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</si>
  <si>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</si>
  <si>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</si>
  <si>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</si>
  <si>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</si>
  <si>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</si>
  <si>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</si>
  <si>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</si>
  <si>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</si>
  <si>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</si>
  <si>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</si>
  <si>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</si>
  <si>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</si>
  <si>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</si>
  <si>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</si>
  <si>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</si>
  <si>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</si>
  <si>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</si>
  <si>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</si>
  <si>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</si>
  <si>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</si>
  <si>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</si>
  <si>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</si>
  <si>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</si>
  <si>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</si>
  <si>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</si>
  <si>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</si>
  <si>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</si>
  <si>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</si>
  <si>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</si>
  <si>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</si>
  <si>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</si>
  <si>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</si>
  <si>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</si>
  <si>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</si>
  <si>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</si>
  <si>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</si>
  <si>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</si>
  <si>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</si>
  <si>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</si>
  <si>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</si>
  <si>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</si>
  <si>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</si>
  <si>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</si>
  <si>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</si>
  <si>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</si>
  <si>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</si>
  <si>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</si>
  <si>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</si>
  <si>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</si>
  <si>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</si>
  <si>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</si>
  <si>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</si>
  <si>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</si>
  <si>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</si>
  <si>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</si>
  <si>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</si>
  <si>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</si>
  <si>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</si>
  <si>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</si>
  <si>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</si>
  <si>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</si>
  <si>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</si>
  <si>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</si>
  <si>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</si>
  <si>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</si>
  <si>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</si>
  <si>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</si>
  <si>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</si>
  <si>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</si>
  <si>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</si>
  <si>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</si>
  <si>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</si>
  <si>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</si>
  <si>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</si>
  <si>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</si>
  <si>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</si>
  <si>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</si>
  <si>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</si>
  <si>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</si>
  <si>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</si>
  <si>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</si>
  <si>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</si>
  <si>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</si>
  <si>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</si>
  <si>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</si>
  <si>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</si>
  <si>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</si>
  <si>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</si>
  <si>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</si>
  <si>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</si>
  <si>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</si>
  <si>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</si>
  <si>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</si>
  <si>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</si>
  <si>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</si>
  <si>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</si>
  <si>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</si>
  <si>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</si>
  <si>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</si>
  <si>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</si>
  <si>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</si>
  <si>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</si>
  <si>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</si>
  <si>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</si>
  <si>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</si>
  <si>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</si>
  <si>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</si>
  <si>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</si>
  <si>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</si>
  <si>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</si>
  <si>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</si>
  <si>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</si>
  <si>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</si>
  <si>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</si>
  <si>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</si>
  <si>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</si>
  <si>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</si>
  <si>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</si>
  <si>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</si>
  <si>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</si>
  <si>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</si>
  <si>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</si>
  <si>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</si>
  <si>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</si>
  <si>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</si>
  <si>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</si>
  <si>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</si>
  <si>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</si>
  <si>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</si>
  <si>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</si>
  <si>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</si>
  <si>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</si>
  <si>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</si>
  <si>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</si>
  <si>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</si>
  <si>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</si>
  <si>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</si>
  <si>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</si>
  <si>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</si>
  <si>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</si>
  <si>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</si>
  <si>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</si>
  <si>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</si>
  <si>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</si>
  <si>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</si>
  <si>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</si>
  <si>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</si>
  <si>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</si>
  <si>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</si>
  <si>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</si>
  <si>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</si>
  <si>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</si>
  <si>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</si>
  <si>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</si>
  <si>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</si>
  <si>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</si>
  <si>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</si>
  <si>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</si>
  <si>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</si>
  <si>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</si>
  <si>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</si>
  <si>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</si>
  <si>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</si>
  <si>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</si>
  <si>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</si>
  <si>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</si>
  <si>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</si>
  <si>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</si>
  <si>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</si>
  <si>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</si>
  <si>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</si>
  <si>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</si>
  <si>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</si>
  <si>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</si>
  <si>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</si>
  <si>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</si>
  <si>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</si>
  <si>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</si>
  <si>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</si>
  <si>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</si>
  <si>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</si>
  <si>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</si>
  <si>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</si>
  <si>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</si>
  <si>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</si>
  <si>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</si>
  <si>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</si>
  <si>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</si>
  <si>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</si>
  <si>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</si>
  <si>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</si>
  <si>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</si>
  <si>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</si>
  <si>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</si>
  <si>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</si>
  <si>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</si>
  <si>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</si>
  <si>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</si>
  <si>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</si>
  <si>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</si>
  <si>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</si>
  <si>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</si>
  <si>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</si>
  <si>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</si>
  <si>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</si>
  <si>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</si>
  <si>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</si>
  <si>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</si>
  <si>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</si>
  <si>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</si>
  <si>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</si>
  <si>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</si>
  <si>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</si>
  <si>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</si>
  <si>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</si>
  <si>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</si>
  <si>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</si>
  <si>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</si>
  <si>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</si>
  <si>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</si>
  <si>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</si>
  <si>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</si>
  <si>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</si>
  <si>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</si>
  <si>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</si>
  <si>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</si>
  <si>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</si>
  <si>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</si>
  <si>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</si>
  <si>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</si>
  <si>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</si>
  <si>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</si>
  <si>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</si>
  <si>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</si>
  <si>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</si>
  <si>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</si>
  <si>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</si>
  <si>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</si>
  <si>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</si>
  <si>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</si>
  <si>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</si>
  <si>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</si>
  <si>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</si>
  <si>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</si>
  <si>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</si>
  <si>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</si>
  <si>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</si>
  <si>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</si>
  <si>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</si>
  <si>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</si>
  <si>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</si>
  <si>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</si>
  <si>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</si>
  <si>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</si>
  <si>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</si>
  <si>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</si>
  <si>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</si>
  <si>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</si>
  <si>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</si>
  <si>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</si>
  <si>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</si>
  <si>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</si>
  <si>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</si>
  <si>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</si>
  <si>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</si>
  <si>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</si>
  <si>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</si>
  <si>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</si>
  <si>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</si>
  <si>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</si>
  <si>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</si>
  <si>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</si>
  <si>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</si>
  <si>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</si>
  <si>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</si>
  <si>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</si>
  <si>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</si>
  <si>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</si>
  <si>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</si>
  <si>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</si>
  <si>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</si>
  <si>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</si>
  <si>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</si>
  <si>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</si>
  <si>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</si>
  <si>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</si>
  <si>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</si>
  <si>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</si>
  <si>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</si>
  <si>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</si>
  <si>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</si>
  <si>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</si>
  <si>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</si>
  <si>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</si>
  <si>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</si>
  <si>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</si>
  <si>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</si>
  <si>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</si>
  <si>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</si>
  <si>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</si>
  <si>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</si>
  <si>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</si>
  <si>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</si>
  <si>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</si>
  <si>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</si>
  <si>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</si>
  <si>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</si>
  <si>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</si>
  <si>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</si>
  <si>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</si>
  <si>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</si>
  <si>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</si>
  <si>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</si>
  <si>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</si>
  <si>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</si>
  <si>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</si>
  <si>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</si>
  <si>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</si>
  <si>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</si>
  <si>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</si>
  <si>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</si>
  <si>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</si>
  <si>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</si>
  <si>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</si>
  <si>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</si>
  <si>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</si>
  <si>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</si>
  <si>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</si>
  <si>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</si>
  <si>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</si>
  <si>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</si>
  <si>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</si>
  <si>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</si>
  <si>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</si>
  <si>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</si>
  <si>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</si>
  <si>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</si>
  <si>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</si>
  <si>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</si>
  <si>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</si>
  <si>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</si>
  <si>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</si>
  <si>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</si>
  <si>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</si>
  <si>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</si>
  <si>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</si>
  <si>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</si>
  <si>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</si>
  <si>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</si>
  <si>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</si>
  <si>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</si>
  <si>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</si>
  <si>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</si>
  <si>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</si>
  <si>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</si>
  <si>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</si>
  <si>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</si>
  <si>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</si>
  <si>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</si>
  <si>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</si>
  <si>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</si>
  <si>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</si>
  <si>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</si>
  <si>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</si>
  <si>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</si>
  <si>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</si>
  <si>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</si>
  <si>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</si>
  <si>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</si>
  <si>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</si>
  <si>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</si>
  <si>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</si>
  <si>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</si>
  <si>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</si>
  <si>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</si>
  <si>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</si>
  <si>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</si>
  <si>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</si>
  <si>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</si>
  <si>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</si>
  <si>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</si>
  <si>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</si>
  <si>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</si>
  <si>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</si>
  <si>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</si>
  <si>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</si>
  <si>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</si>
  <si>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</si>
  <si>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</si>
  <si>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</si>
  <si>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</si>
  <si>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</si>
  <si>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</si>
  <si>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</si>
  <si>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</si>
  <si>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</si>
  <si>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</si>
  <si>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</si>
  <si>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</si>
  <si>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</si>
  <si>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</si>
  <si>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</si>
  <si>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</si>
  <si>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</si>
  <si>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</si>
  <si>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</si>
  <si>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</si>
  <si>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</si>
  <si>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</si>
  <si>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</si>
  <si>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</si>
  <si>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</si>
  <si>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</si>
  <si>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</si>
  <si>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</si>
  <si>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</si>
  <si>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</si>
  <si>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</si>
  <si>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</si>
  <si>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</si>
  <si>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</si>
  <si>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</si>
  <si>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</si>
  <si>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</si>
  <si>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</si>
  <si>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</si>
  <si>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</si>
  <si>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</si>
  <si>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</si>
  <si>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</si>
  <si>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</si>
  <si>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</si>
  <si>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</si>
  <si>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</si>
  <si>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</si>
  <si>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</si>
  <si>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</si>
  <si>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</si>
  <si>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</si>
  <si>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</si>
  <si>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</si>
  <si>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</si>
  <si>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</si>
  <si>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</si>
  <si>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</si>
  <si>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</si>
  <si>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</si>
  <si>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</si>
  <si>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</si>
  <si>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</si>
  <si>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</si>
  <si>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</si>
  <si>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</si>
  <si>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</si>
  <si>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</si>
  <si>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</si>
  <si>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</si>
  <si>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</si>
  <si>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</si>
  <si>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</si>
  <si>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</si>
  <si>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</si>
  <si>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</si>
  <si>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</si>
  <si>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</si>
  <si>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</si>
  <si>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</si>
  <si>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</si>
  <si>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</si>
  <si>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</si>
  <si>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</si>
  <si>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</si>
  <si>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</si>
  <si>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</si>
  <si>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</si>
  <si>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</si>
  <si>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</si>
  <si>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</si>
  <si>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</si>
  <si>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</si>
  <si>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</si>
  <si>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</si>
  <si>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</si>
  <si>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</si>
  <si>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</si>
  <si>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</si>
  <si>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</si>
  <si>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</si>
  <si>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</si>
  <si>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</si>
  <si>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</si>
  <si>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</si>
  <si>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</si>
  <si>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</si>
  <si>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</si>
  <si>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</si>
  <si>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</si>
  <si>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</si>
  <si>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</si>
  <si>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</si>
  <si>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</si>
  <si>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</si>
  <si>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</si>
  <si>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</si>
  <si>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</si>
  <si>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</si>
  <si>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</si>
  <si>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</si>
  <si>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</si>
  <si>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</si>
  <si>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</si>
  <si>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</si>
  <si>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</si>
  <si>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</si>
  <si>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</si>
  <si>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</si>
  <si>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</si>
  <si>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</si>
  <si>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</si>
  <si>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</si>
  <si>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</si>
  <si>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</si>
  <si>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</si>
  <si>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</si>
  <si>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</si>
  <si>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</si>
  <si>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</si>
  <si>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</si>
  <si>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</si>
  <si>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</si>
  <si>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</si>
  <si>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</si>
  <si>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</si>
  <si>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</si>
  <si>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</si>
  <si>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</si>
  <si>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</si>
  <si>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</si>
  <si>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</si>
  <si>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</si>
  <si>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</si>
  <si>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</si>
  <si>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</si>
  <si>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</si>
  <si>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</si>
  <si>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</si>
  <si>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</si>
  <si>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</si>
  <si>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</si>
  <si>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</si>
  <si>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</si>
  <si>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</si>
  <si>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</si>
  <si>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</si>
  <si>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</si>
  <si>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</si>
  <si>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</si>
  <si>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</si>
  <si>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</si>
  <si>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</si>
  <si>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</si>
  <si>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</si>
  <si>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</si>
  <si>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</si>
  <si>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</si>
  <si>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</si>
  <si>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</si>
  <si>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</si>
  <si>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</si>
  <si>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</si>
  <si>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</si>
  <si>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</si>
  <si>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</si>
  <si>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</si>
  <si>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</si>
  <si>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</si>
  <si>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</si>
  <si>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</si>
  <si>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</si>
  <si>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</si>
  <si>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</si>
  <si>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</si>
  <si>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</si>
  <si>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</si>
  <si>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</si>
  <si>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</si>
  <si>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</si>
  <si>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</si>
  <si>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</si>
  <si>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</si>
  <si>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</si>
  <si>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</si>
  <si>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</si>
  <si>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</si>
  <si>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</si>
  <si>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</si>
  <si>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</si>
  <si>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</si>
  <si>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</si>
  <si>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</si>
  <si>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</si>
  <si>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</si>
  <si>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</si>
  <si>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</si>
  <si>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</si>
  <si>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</si>
  <si>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</si>
  <si>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</si>
  <si>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</si>
  <si>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</si>
  <si>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</si>
  <si>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</si>
  <si>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</si>
  <si>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</si>
  <si>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</si>
  <si>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</si>
  <si>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</si>
  <si>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</si>
  <si>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</si>
  <si>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</si>
  <si>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</si>
  <si>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</si>
  <si>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</si>
  <si>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</si>
  <si>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</si>
  <si>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</si>
  <si>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</si>
  <si>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</si>
  <si>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</si>
  <si>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</si>
  <si>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</si>
  <si>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</si>
  <si>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</si>
  <si>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</si>
  <si>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</si>
  <si>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</si>
  <si>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</si>
  <si>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</si>
  <si>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</si>
  <si>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</si>
  <si>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</si>
  <si>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</si>
  <si>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</si>
  <si>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</si>
  <si>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</si>
  <si>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</si>
  <si>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</si>
  <si>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</si>
  <si>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</si>
  <si>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</si>
  <si>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</si>
  <si>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</si>
  <si>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</si>
  <si>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</si>
  <si>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</si>
  <si>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</si>
  <si>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</si>
  <si>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</si>
  <si>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</si>
  <si>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</si>
  <si>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</si>
  <si>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</si>
  <si>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</si>
  <si>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</si>
  <si>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</si>
  <si>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</si>
  <si>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</si>
  <si>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</si>
  <si>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</si>
  <si>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</si>
  <si>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</si>
  <si>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</si>
  <si>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</si>
  <si>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</si>
  <si>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</si>
  <si>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</si>
  <si>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</si>
  <si>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</si>
  <si>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</si>
  <si>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</si>
  <si>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</si>
  <si>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</si>
  <si>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</si>
  <si>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</si>
  <si>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</si>
  <si>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</si>
  <si>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</si>
  <si>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</si>
  <si>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</si>
  <si>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</si>
  <si>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</si>
  <si>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</si>
  <si>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</si>
  <si>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</si>
  <si>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</si>
  <si>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</si>
  <si>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</si>
  <si>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</si>
  <si>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</si>
  <si>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</si>
  <si>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</si>
  <si>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</si>
  <si>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</si>
  <si>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</si>
  <si>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</si>
  <si>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</si>
  <si>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</si>
  <si>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</si>
  <si>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</si>
  <si>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</si>
  <si>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</si>
  <si>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</si>
  <si>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</si>
  <si>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</si>
  <si>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</si>
  <si>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</si>
  <si>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</si>
  <si>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</si>
  <si>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</si>
  <si>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</si>
  <si>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</si>
  <si>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</si>
  <si>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</si>
  <si>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</si>
  <si>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</si>
  <si>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</si>
  <si>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</si>
  <si>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</si>
  <si>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</si>
  <si>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</si>
  <si>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</si>
  <si>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</si>
  <si>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</si>
  <si>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</si>
  <si>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</si>
  <si>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</si>
  <si>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</si>
  <si>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</si>
  <si>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</si>
  <si>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</si>
  <si>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</si>
  <si>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</si>
  <si>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</si>
  <si>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</si>
  <si>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</si>
  <si>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</si>
  <si>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</si>
  <si>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</si>
  <si>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</si>
  <si>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</si>
  <si>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</si>
  <si>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</si>
  <si>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</si>
  <si>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</si>
  <si>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</si>
  <si>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</si>
  <si>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</si>
  <si>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</si>
  <si>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</si>
  <si>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</si>
  <si>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</si>
  <si>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</si>
  <si>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</si>
  <si>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</si>
  <si>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</si>
  <si>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</si>
  <si>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</si>
  <si>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</si>
  <si>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</si>
  <si>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</si>
  <si>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</si>
  <si>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</si>
  <si>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</si>
  <si>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</si>
  <si>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</si>
  <si>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</si>
  <si>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</si>
  <si>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</si>
  <si>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</si>
  <si>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</si>
  <si>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</si>
  <si>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</si>
  <si>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</si>
  <si>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</si>
  <si>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</si>
  <si>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</si>
  <si>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</si>
  <si>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</si>
  <si>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</si>
  <si>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</si>
  <si>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</si>
  <si>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</si>
  <si>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</si>
  <si>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</si>
  <si>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</si>
  <si>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</si>
  <si>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</si>
  <si>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</si>
  <si>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</si>
  <si>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</si>
  <si>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</si>
  <si>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</si>
  <si>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</si>
  <si>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</si>
  <si>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</si>
  <si>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</si>
  <si>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</si>
  <si>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</si>
  <si>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</si>
  <si>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</si>
  <si>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</si>
  <si>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</si>
  <si>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</si>
  <si>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</si>
  <si>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</si>
  <si>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</si>
  <si>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</si>
  <si>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</si>
  <si>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</si>
  <si>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</si>
  <si>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</si>
  <si>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</si>
  <si>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</si>
  <si>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</si>
  <si>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</si>
  <si>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</si>
  <si>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</si>
  <si>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</si>
  <si>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</si>
  <si>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</si>
  <si>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</si>
  <si>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</si>
  <si>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</si>
  <si>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</si>
  <si>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</si>
  <si>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</si>
  <si>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</si>
  <si>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</si>
  <si>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</si>
  <si>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</si>
  <si>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</si>
  <si>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</si>
  <si>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</si>
  <si>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</si>
  <si>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</si>
  <si>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</si>
  <si>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</si>
  <si>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</si>
  <si>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</si>
  <si>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</si>
  <si>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</si>
  <si>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</si>
  <si>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</si>
  <si>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</si>
  <si>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</si>
  <si>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</si>
  <si>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</si>
  <si>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</si>
  <si>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</si>
  <si>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</si>
  <si>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</si>
  <si>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</si>
  <si>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</si>
  <si>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</si>
  <si>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</si>
  <si>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</si>
  <si>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</si>
  <si>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</si>
  <si>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</si>
  <si>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</si>
  <si>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</si>
  <si>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</si>
  <si>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</si>
  <si>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</si>
  <si>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</si>
  <si>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</si>
  <si>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</si>
  <si>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</si>
  <si>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</si>
  <si>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</si>
  <si>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</si>
  <si>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</si>
  <si>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</si>
  <si>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</si>
  <si>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</si>
  <si>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</si>
  <si>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</si>
  <si>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</si>
  <si>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</si>
  <si>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</si>
  <si>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</si>
  <si>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</si>
  <si>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</si>
  <si>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</si>
  <si>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</si>
  <si>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</si>
  <si>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</si>
  <si>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</si>
  <si>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</si>
  <si>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</si>
  <si>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</si>
  <si>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</si>
  <si>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</si>
  <si>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</si>
  <si>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</si>
  <si>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</si>
  <si>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</si>
  <si>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</si>
  <si>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</si>
  <si>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</si>
  <si>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</si>
  <si>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</si>
  <si>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</si>
  <si>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</si>
  <si>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</si>
  <si>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</si>
  <si>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</si>
  <si>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</si>
  <si>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</si>
  <si>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</si>
  <si>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</si>
  <si>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</si>
  <si>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</si>
  <si>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</si>
  <si>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</si>
  <si>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</si>
  <si>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</si>
  <si>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</si>
  <si>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</si>
  <si>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</si>
  <si>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</si>
  <si>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</si>
  <si>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</si>
  <si>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</si>
  <si>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</si>
  <si>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</si>
  <si>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</si>
  <si>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</si>
  <si>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</si>
  <si>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</si>
  <si>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</si>
  <si>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</si>
  <si>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</si>
  <si>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</si>
  <si>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</si>
  <si>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</si>
  <si>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</si>
  <si>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</si>
  <si>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</si>
  <si>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</si>
  <si>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</si>
  <si>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</si>
  <si>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</si>
  <si>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</si>
  <si>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</si>
  <si>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</si>
  <si>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</si>
  <si>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</si>
  <si>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</si>
  <si>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</si>
  <si>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</si>
  <si>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</si>
  <si>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</si>
  <si>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</si>
  <si>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</si>
  <si>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</si>
  <si>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</si>
  <si>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</si>
  <si>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</si>
  <si>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</si>
  <si>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</si>
  <si>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</si>
  <si>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</si>
  <si>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</si>
  <si>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</si>
  <si>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</si>
  <si>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</si>
  <si>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</si>
  <si>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</si>
  <si>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</si>
  <si>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</si>
  <si>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</si>
  <si>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</si>
  <si>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</si>
  <si>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</si>
  <si>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</si>
  <si>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</si>
  <si>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</si>
  <si>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</si>
  <si>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</si>
  <si>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</si>
  <si>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</si>
  <si>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</si>
  <si>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</si>
  <si>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</si>
  <si>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</si>
  <si>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</si>
  <si>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</si>
  <si>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</si>
  <si>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</si>
  <si>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</si>
  <si>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</si>
  <si>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</si>
  <si>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</si>
  <si>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</si>
  <si>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</si>
  <si>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</si>
  <si>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</si>
  <si>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</si>
  <si>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</si>
  <si>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</si>
  <si>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</si>
  <si>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</si>
  <si>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</si>
  <si>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</si>
  <si>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</si>
  <si>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</si>
  <si>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</si>
  <si>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</si>
  <si>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</si>
  <si>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</si>
  <si>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</si>
  <si>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</si>
  <si>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</si>
  <si>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</si>
  <si>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</si>
  <si>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</si>
  <si>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</si>
  <si>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</si>
  <si>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</si>
  <si>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</si>
  <si>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</si>
  <si>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</si>
  <si>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</si>
  <si>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</si>
  <si>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</si>
  <si>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</si>
  <si>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</si>
  <si>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</si>
  <si>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</si>
  <si>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</si>
  <si>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</si>
  <si>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</si>
  <si>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</si>
  <si>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</si>
  <si>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</si>
  <si>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</si>
  <si>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</si>
  <si>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</si>
  <si>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</si>
  <si>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</si>
  <si>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</si>
  <si>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</si>
  <si>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</si>
  <si>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</si>
  <si>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</si>
  <si>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</si>
  <si>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</si>
  <si>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</si>
  <si>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</si>
  <si>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</si>
  <si>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</si>
  <si>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</si>
  <si>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</si>
  <si>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</si>
  <si>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</si>
  <si>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</si>
  <si>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</si>
  <si>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</si>
  <si>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</si>
  <si>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</si>
  <si>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</si>
  <si>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</si>
  <si>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</si>
  <si>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</si>
  <si>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</si>
  <si>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</si>
  <si>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</si>
  <si>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</si>
  <si>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</si>
  <si>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</si>
  <si>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</si>
  <si>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</si>
  <si>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</si>
  <si>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</si>
  <si>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</si>
  <si>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</si>
  <si>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</si>
  <si>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</si>
  <si>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</si>
  <si>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</si>
  <si>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</si>
  <si>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</si>
  <si>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</si>
  <si>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</si>
  <si>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</si>
  <si>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</si>
  <si>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</si>
  <si>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</si>
  <si>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</si>
  <si>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</si>
  <si>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</si>
  <si>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</si>
  <si>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</si>
  <si>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</si>
  <si>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</si>
  <si>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</si>
  <si>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</si>
  <si>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</si>
  <si>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</si>
  <si>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</si>
  <si>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</si>
  <si>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</si>
  <si>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</si>
  <si>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</si>
  <si>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</si>
  <si>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</si>
  <si>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</si>
  <si>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</si>
  <si>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</si>
  <si>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</si>
  <si>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</si>
  <si>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</si>
  <si>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</si>
  <si>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</si>
  <si>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</si>
  <si>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</si>
  <si>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</si>
  <si>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</si>
  <si>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</si>
  <si>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</si>
  <si>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</si>
  <si>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</si>
  <si>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</si>
  <si>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</si>
  <si>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</si>
  <si>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</si>
  <si>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</si>
  <si>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</si>
  <si>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</si>
  <si>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</si>
  <si>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</si>
  <si>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</si>
  <si>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</si>
  <si>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</si>
  <si>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</si>
  <si>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</si>
  <si>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</si>
  <si>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</si>
  <si>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</si>
  <si>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</si>
  <si>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</si>
  <si>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</si>
  <si>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</si>
  <si>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</si>
  <si>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</si>
  <si>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</si>
  <si>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</si>
  <si>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</si>
  <si>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</si>
  <si>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</si>
  <si>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</si>
  <si>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</si>
  <si>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</si>
  <si>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</si>
  <si>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</si>
  <si>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</si>
  <si>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</si>
  <si>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</si>
  <si>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</si>
  <si>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</si>
  <si>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</si>
  <si>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</si>
  <si>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</si>
  <si>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</si>
  <si>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</si>
  <si>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</si>
  <si>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</si>
  <si>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</si>
  <si>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</si>
  <si>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</si>
  <si>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</si>
  <si>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</si>
  <si>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</si>
  <si>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</si>
  <si>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</si>
  <si>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</si>
  <si>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</si>
  <si>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</si>
  <si>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</si>
  <si>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</si>
  <si>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</si>
  <si>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</si>
  <si>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</si>
  <si>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</si>
  <si>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</si>
  <si>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</si>
  <si>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</si>
  <si>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</si>
  <si>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</si>
  <si>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</si>
  <si>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</si>
  <si>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</si>
  <si>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</si>
  <si>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</si>
  <si>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</si>
  <si>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</si>
  <si>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</si>
  <si>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</si>
  <si>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</si>
  <si>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</si>
  <si>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</si>
  <si>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</si>
  <si>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</si>
  <si>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</si>
  <si>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</si>
  <si>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</si>
  <si>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</si>
  <si>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</si>
  <si>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</si>
  <si>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</si>
  <si>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</si>
  <si>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</si>
  <si>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</si>
  <si>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</si>
  <si>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</si>
  <si>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</si>
  <si>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</si>
  <si>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</si>
  <si>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</si>
  <si>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</si>
  <si>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</si>
  <si>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</si>
  <si>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</si>
  <si>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</si>
  <si>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</si>
  <si>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</si>
  <si>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</si>
  <si>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</si>
  <si>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</si>
  <si>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</si>
  <si>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</si>
  <si>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</si>
  <si>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</si>
  <si>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</si>
  <si>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</si>
  <si>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</si>
  <si>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</si>
  <si>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</si>
  <si>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</si>
  <si>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</si>
  <si>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</si>
  <si>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</si>
  <si>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</si>
  <si>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</si>
  <si>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</si>
  <si>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</si>
  <si>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</si>
  <si>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</si>
  <si>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</si>
  <si>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</si>
  <si>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</si>
  <si>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</si>
  <si>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</si>
  <si>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</si>
  <si>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</si>
  <si>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</si>
  <si>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</si>
  <si>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</si>
  <si>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</si>
  <si>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</si>
  <si>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</si>
  <si>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</si>
  <si>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</si>
  <si>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</si>
  <si>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</si>
  <si>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</si>
  <si>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</si>
  <si>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</si>
  <si>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</si>
  <si>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</si>
  <si>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</si>
  <si>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</si>
  <si>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</si>
  <si>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</si>
  <si>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</si>
  <si>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</si>
  <si>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</si>
  <si>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</si>
  <si>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</si>
  <si>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</si>
  <si>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</si>
  <si>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</si>
  <si>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</si>
  <si>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</si>
  <si>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</si>
  <si>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</si>
  <si>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</si>
  <si>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</si>
  <si>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</si>
  <si>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</si>
  <si>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</si>
  <si>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</si>
  <si>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</si>
  <si>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</si>
  <si>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</si>
  <si>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</si>
  <si>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</si>
  <si>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</si>
  <si>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</si>
  <si>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</si>
  <si>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</si>
  <si>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</si>
  <si>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</si>
  <si>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</si>
  <si>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</si>
  <si>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</si>
  <si>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</si>
  <si>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</si>
  <si>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</si>
  <si>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</si>
  <si>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</si>
  <si>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</si>
  <si>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</si>
  <si>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</si>
  <si>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</si>
  <si>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</si>
  <si>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</si>
  <si>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</si>
  <si>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</si>
  <si>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</si>
  <si>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</si>
  <si>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</si>
  <si>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</si>
  <si>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</si>
  <si>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</si>
  <si>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</si>
  <si>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</si>
  <si>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</si>
  <si>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</si>
  <si>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</si>
  <si>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</si>
  <si>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</si>
  <si>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</si>
  <si>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</si>
  <si>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</si>
  <si>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</si>
  <si>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</si>
  <si>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</si>
  <si>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</si>
  <si>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</si>
  <si>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</si>
  <si>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</si>
  <si>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</si>
  <si>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</si>
  <si>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</si>
  <si>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</si>
  <si>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</si>
  <si>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</si>
  <si>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</si>
  <si>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</si>
  <si>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</si>
  <si>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</si>
  <si>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</si>
  <si>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</si>
  <si>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</si>
  <si>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</si>
  <si>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</si>
  <si>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</si>
  <si>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</si>
  <si>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</si>
  <si>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</si>
  <si>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</si>
  <si>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</si>
  <si>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</si>
  <si>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</si>
  <si>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</si>
  <si>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</si>
  <si>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</si>
  <si>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</si>
  <si>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</si>
  <si>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</si>
  <si>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</si>
  <si>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</si>
  <si>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</si>
  <si>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</si>
  <si>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</si>
  <si>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</si>
  <si>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</si>
  <si>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</si>
  <si>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</si>
  <si>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</si>
  <si>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</si>
  <si>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</si>
  <si>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</si>
  <si>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</si>
  <si>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</si>
  <si>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</si>
  <si>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</si>
  <si>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</si>
  <si>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</si>
  <si>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</si>
  <si>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</si>
  <si>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</si>
  <si>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</si>
  <si>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</si>
  <si>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</si>
  <si>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</si>
  <si>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</si>
  <si>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</si>
  <si>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</si>
  <si>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</si>
  <si>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</si>
  <si>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</si>
  <si>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</si>
  <si>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</si>
  <si>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</si>
  <si>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</si>
  <si>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</si>
  <si>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</si>
  <si>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</si>
  <si>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</si>
  <si>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</si>
  <si>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</si>
  <si>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</si>
  <si>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</si>
  <si>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</si>
  <si>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</si>
  <si>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</si>
  <si>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</si>
  <si>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</si>
  <si>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</si>
  <si>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</si>
  <si>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</si>
  <si>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</si>
  <si>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</si>
  <si>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</si>
  <si>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</si>
  <si>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</si>
  <si>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</si>
  <si>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</si>
  <si>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</si>
  <si>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</si>
  <si>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</si>
  <si>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</si>
  <si>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</si>
  <si>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</si>
  <si>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</si>
  <si>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</si>
  <si>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</si>
  <si>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</si>
  <si>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</si>
  <si>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</si>
  <si>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</si>
  <si>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</si>
  <si>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</si>
  <si>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</si>
  <si>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</si>
  <si>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</si>
  <si>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</si>
  <si>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</si>
  <si>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</si>
  <si>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</si>
  <si>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</si>
  <si>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</si>
  <si>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</si>
  <si>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</si>
  <si>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</si>
  <si>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</si>
  <si>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</si>
  <si>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</si>
  <si>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</si>
  <si>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</si>
  <si>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</si>
  <si>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</si>
  <si>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</si>
  <si>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</si>
  <si>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</si>
  <si>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</si>
  <si>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</si>
  <si>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</si>
  <si>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</si>
  <si>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</si>
  <si>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</si>
  <si>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</si>
  <si>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</si>
  <si>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</si>
  <si>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</si>
  <si>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</si>
  <si>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</si>
  <si>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</si>
  <si>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</si>
  <si>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</si>
  <si>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</si>
  <si>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</si>
  <si>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</si>
  <si>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</si>
  <si>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</si>
  <si>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</si>
  <si>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</si>
  <si>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</si>
  <si>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</si>
  <si>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</si>
  <si>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</si>
  <si>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</si>
  <si>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</si>
  <si>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</si>
  <si>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</si>
  <si>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</si>
  <si>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</si>
  <si>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</si>
  <si>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</si>
  <si>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</si>
  <si>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</si>
  <si>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</si>
  <si>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</si>
  <si>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</si>
  <si>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</si>
  <si>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</si>
  <si>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</si>
  <si>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</si>
  <si>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</si>
  <si>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</si>
  <si>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</si>
  <si>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</si>
  <si>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</si>
  <si>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</si>
  <si>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</si>
  <si>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</si>
  <si>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</si>
  <si>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</si>
  <si>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</si>
  <si>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</si>
  <si>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</si>
  <si>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</si>
  <si>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</si>
  <si>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</si>
  <si>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</si>
  <si>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</si>
  <si>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</si>
  <si>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</si>
  <si>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</si>
  <si>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</si>
  <si>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</si>
  <si>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</si>
  <si>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</si>
  <si>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</si>
  <si>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</si>
  <si>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</si>
  <si>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</si>
  <si>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</si>
  <si>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</si>
  <si>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</si>
  <si>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</si>
  <si>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</si>
  <si>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</si>
  <si>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</si>
  <si>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</si>
  <si>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</si>
  <si>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</si>
  <si>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</si>
  <si>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</si>
  <si>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</si>
  <si>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</si>
  <si>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</si>
  <si>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</si>
  <si>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</si>
  <si>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</si>
  <si>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</si>
  <si>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</si>
  <si>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</si>
  <si>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</si>
  <si>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</si>
  <si>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</si>
  <si>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</si>
  <si>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</si>
  <si>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</si>
  <si>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</si>
  <si>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</si>
  <si>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</si>
  <si>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</si>
  <si>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</si>
  <si>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</si>
  <si>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</si>
  <si>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</si>
  <si>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</si>
  <si>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</si>
  <si>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</si>
  <si>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</si>
  <si>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</si>
  <si>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</si>
  <si>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</si>
  <si>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</si>
  <si>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</si>
  <si>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</si>
  <si>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</si>
  <si>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</si>
  <si>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</si>
  <si>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</si>
  <si>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</si>
  <si>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</si>
  <si>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</si>
  <si>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</si>
  <si>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</si>
  <si>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</si>
  <si>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</si>
  <si>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</si>
  <si>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</si>
  <si>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</si>
  <si>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</si>
  <si>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</si>
  <si>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</si>
  <si>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</si>
  <si>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</si>
  <si>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</si>
  <si>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</si>
  <si>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</si>
  <si>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</si>
  <si>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</si>
  <si>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</si>
  <si>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</si>
  <si>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</si>
  <si>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</si>
  <si>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</si>
  <si>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</si>
  <si>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</si>
  <si>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</si>
  <si>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</si>
  <si>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</si>
  <si>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</si>
  <si>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</si>
  <si>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</si>
  <si>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</si>
  <si>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</si>
  <si>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</si>
  <si>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</si>
  <si>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</si>
  <si>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</si>
  <si>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</si>
  <si>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</si>
  <si>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</si>
  <si>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</si>
  <si>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</si>
  <si>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</si>
  <si>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</si>
  <si>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</si>
  <si>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</si>
  <si>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</si>
  <si>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</si>
  <si>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</si>
  <si>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</si>
  <si>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</si>
  <si>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</si>
  <si>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</si>
  <si>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</si>
  <si>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</si>
  <si>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</si>
  <si>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</si>
  <si>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</si>
  <si>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</si>
  <si>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</si>
  <si>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</si>
  <si>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</si>
  <si>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</si>
  <si>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</si>
  <si>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</si>
  <si>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</si>
  <si>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</si>
  <si>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</si>
  <si>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</si>
  <si>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</si>
  <si>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</si>
  <si>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</si>
  <si>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</si>
  <si>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</si>
  <si>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</si>
  <si>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</si>
  <si>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</si>
  <si>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</si>
  <si>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</si>
  <si>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</si>
  <si>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</si>
  <si>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</si>
  <si>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</si>
  <si>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</si>
  <si>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</si>
  <si>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</si>
  <si>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</si>
  <si>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</si>
  <si>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</si>
  <si>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</si>
  <si>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</si>
  <si>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</si>
  <si>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</si>
  <si>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</si>
  <si>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</si>
  <si>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</si>
  <si>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</si>
  <si>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</si>
  <si>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</si>
  <si>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</si>
  <si>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</si>
  <si>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</si>
  <si>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</si>
  <si>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</si>
  <si>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</si>
  <si>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</si>
  <si>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</si>
  <si>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</si>
  <si>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</si>
  <si>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</si>
  <si>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</si>
  <si>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</si>
  <si>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</si>
  <si>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</si>
  <si>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</si>
  <si>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</si>
  <si>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</si>
  <si>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</si>
  <si>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</si>
  <si>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</si>
  <si>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</si>
  <si>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</si>
  <si>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</si>
  <si>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</si>
  <si>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</si>
  <si>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</si>
  <si>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</si>
  <si>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</si>
  <si>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</si>
  <si>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</si>
  <si>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</si>
  <si>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</si>
  <si>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</si>
  <si>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</si>
  <si>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</si>
  <si>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</si>
  <si>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</si>
  <si>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</si>
  <si>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</si>
  <si>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</si>
  <si>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</si>
  <si>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</si>
  <si>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</si>
  <si>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</si>
  <si>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</si>
  <si>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</si>
  <si>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</si>
  <si>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</si>
  <si>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</si>
  <si>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</si>
  <si>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</si>
  <si>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</si>
  <si>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</si>
  <si>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</si>
  <si>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</si>
  <si>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</si>
  <si>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</si>
  <si>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</si>
  <si>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</si>
  <si>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</si>
  <si>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</si>
  <si>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</si>
  <si>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</si>
  <si>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</si>
  <si>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</si>
  <si>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</si>
  <si>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</si>
  <si>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</si>
  <si>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</si>
  <si>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</si>
  <si>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</si>
  <si>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</si>
  <si>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</si>
  <si>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</si>
  <si>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</si>
  <si>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</si>
  <si>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</si>
  <si>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</si>
  <si>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</si>
  <si>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</si>
  <si>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</si>
  <si>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</si>
  <si>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</si>
  <si>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</si>
  <si>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</si>
  <si>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</si>
  <si>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</si>
  <si>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</si>
  <si>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</si>
  <si>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</si>
  <si>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</si>
  <si>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</si>
  <si>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</si>
  <si>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</si>
  <si>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</si>
  <si>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</si>
  <si>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</si>
  <si>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</si>
  <si>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</si>
  <si>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</si>
  <si>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</si>
  <si>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</si>
  <si>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</si>
  <si>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</si>
  <si>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</si>
  <si>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</si>
  <si>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</si>
  <si>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</si>
  <si>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</si>
  <si>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</si>
  <si>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</si>
  <si>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</si>
  <si>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</si>
  <si>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</si>
  <si>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</si>
  <si>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</si>
  <si>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</si>
  <si>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</si>
  <si>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</si>
  <si>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</si>
  <si>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</si>
  <si>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</si>
  <si>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</si>
  <si>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</si>
  <si>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</si>
  <si>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</si>
  <si>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</si>
  <si>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</si>
  <si>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</si>
  <si>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</si>
  <si>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</si>
  <si>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</si>
  <si>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</si>
  <si>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</si>
  <si>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</si>
  <si>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</si>
  <si>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</si>
  <si>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</si>
  <si>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</si>
  <si>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</si>
  <si>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</si>
  <si>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</si>
  <si>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</si>
  <si>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</si>
  <si>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</si>
  <si>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</si>
  <si>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</si>
  <si>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</si>
  <si>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</si>
  <si>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</si>
  <si>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</si>
  <si>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</si>
  <si>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</si>
  <si>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</si>
  <si>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</si>
  <si>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</si>
  <si>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</si>
  <si>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</si>
  <si>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</si>
  <si>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</si>
  <si>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</si>
  <si>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</si>
  <si>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</si>
  <si>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</si>
  <si>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</si>
  <si>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</si>
  <si>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</si>
  <si>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</si>
  <si>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</si>
  <si>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</si>
  <si>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</si>
  <si>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</si>
  <si>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</si>
  <si>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</si>
  <si>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</si>
  <si>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</si>
  <si>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</si>
  <si>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</si>
  <si>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</si>
  <si>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</si>
  <si>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</si>
  <si>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</si>
  <si>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</si>
  <si>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</si>
  <si>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</si>
  <si>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</si>
  <si>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</si>
  <si>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</si>
  <si>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</si>
  <si>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</si>
  <si>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</si>
  <si>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</si>
  <si>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</si>
  <si>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</si>
  <si>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</si>
  <si>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</si>
  <si>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</si>
  <si>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</si>
  <si>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</si>
  <si>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</si>
  <si>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</si>
  <si>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</si>
  <si>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</si>
  <si>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</si>
  <si>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</si>
  <si>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</si>
  <si>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</si>
  <si>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</si>
  <si>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</si>
  <si>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</si>
  <si>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</si>
  <si>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</si>
  <si>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</si>
  <si>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</si>
  <si>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</si>
  <si>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</si>
  <si>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</si>
  <si>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</si>
  <si>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</si>
  <si>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</si>
  <si>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</si>
  <si>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</si>
  <si>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</si>
  <si>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</si>
  <si>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</si>
  <si>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</si>
  <si>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</si>
  <si>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</si>
  <si>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</si>
  <si>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</si>
  <si>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</si>
  <si>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</si>
  <si>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</si>
  <si>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</si>
  <si>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</si>
  <si>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</si>
  <si>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</si>
  <si>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</si>
  <si>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</si>
  <si>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</si>
  <si>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</si>
  <si>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</si>
  <si>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</si>
  <si>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</si>
  <si>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</si>
  <si>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</si>
  <si>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</si>
  <si>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</si>
  <si>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</si>
  <si>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</si>
  <si>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</si>
  <si>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</si>
  <si>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</si>
  <si>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</si>
  <si>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</si>
  <si>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</si>
  <si>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</si>
  <si>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</si>
  <si>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</si>
  <si>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</si>
  <si>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</si>
  <si>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</si>
  <si>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</si>
  <si>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</si>
  <si>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</si>
  <si>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</si>
  <si>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</si>
  <si>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</si>
  <si>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</si>
  <si>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</si>
  <si>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</si>
  <si>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</si>
  <si>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</si>
  <si>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</si>
  <si>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</si>
  <si>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</si>
  <si>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</si>
  <si>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</si>
  <si>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</si>
  <si>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</si>
  <si>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</si>
  <si>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</si>
  <si>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</si>
  <si>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</si>
  <si>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</si>
  <si>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</si>
  <si>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</si>
  <si>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</si>
  <si>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</si>
  <si>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</si>
  <si>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</si>
  <si>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</si>
  <si>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</si>
  <si>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</si>
  <si>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</si>
  <si>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</si>
  <si>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</si>
  <si>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</si>
  <si>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</si>
  <si>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</si>
  <si>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</si>
  <si>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</si>
  <si>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</si>
  <si>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</si>
  <si>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</si>
  <si>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</si>
  <si>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</si>
  <si>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</si>
  <si>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</si>
  <si>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</si>
  <si>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</si>
  <si>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</si>
  <si>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</si>
  <si>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</si>
  <si>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</si>
  <si>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</si>
  <si>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</si>
  <si>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</si>
  <si>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</si>
  <si>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</si>
  <si>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</si>
  <si>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</si>
  <si>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</si>
  <si>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</si>
  <si>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</si>
  <si>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</si>
  <si>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</si>
  <si>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</si>
  <si>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</si>
  <si>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</si>
  <si>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</si>
  <si>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</si>
  <si>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</si>
  <si>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</si>
  <si>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</si>
  <si>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</si>
  <si>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</si>
  <si>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</si>
  <si>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</si>
  <si>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</si>
  <si>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</si>
  <si>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</si>
  <si>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</si>
  <si>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</si>
  <si>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</si>
  <si>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</si>
  <si>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</si>
  <si>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</si>
  <si>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</si>
  <si>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</si>
  <si>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</si>
  <si>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</si>
  <si>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</si>
  <si>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</si>
  <si>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</si>
  <si>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</si>
  <si>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</si>
  <si>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</si>
  <si>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</si>
  <si>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</si>
  <si>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</si>
  <si>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</si>
  <si>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</si>
  <si>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</si>
  <si>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</si>
  <si>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</si>
  <si>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</si>
  <si>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</si>
  <si>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</si>
  <si>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</si>
  <si>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</si>
  <si>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</si>
  <si>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</si>
  <si>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</si>
  <si>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</si>
  <si>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</si>
  <si>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</si>
  <si>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</si>
  <si>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</si>
  <si>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</si>
  <si>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</si>
  <si>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</si>
  <si>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</si>
  <si>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</si>
  <si>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</si>
  <si>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</si>
  <si>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</si>
  <si>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</si>
  <si>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</si>
  <si>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</si>
  <si>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</si>
  <si>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</si>
  <si>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</si>
  <si>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</si>
  <si>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</si>
  <si>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</si>
  <si>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</si>
  <si>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</si>
  <si>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</si>
  <si>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</si>
  <si>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</si>
  <si>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</si>
  <si>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</si>
  <si>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</si>
  <si>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</si>
  <si>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</si>
  <si>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</si>
  <si>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</si>
  <si>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</si>
  <si>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</si>
  <si>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</si>
  <si>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</si>
  <si>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</si>
  <si>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</si>
  <si>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</si>
  <si>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</si>
  <si>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</si>
  <si>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</si>
  <si>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</si>
  <si>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</si>
  <si>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</si>
  <si>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</si>
  <si>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</si>
  <si>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</si>
  <si>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</si>
  <si>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</si>
  <si>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</si>
  <si>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</si>
  <si>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</si>
  <si>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</si>
  <si>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</si>
  <si>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</si>
  <si>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</si>
  <si>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</si>
  <si>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</si>
  <si>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</si>
  <si>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</si>
  <si>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</si>
  <si>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</si>
  <si>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</si>
  <si>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</si>
  <si>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</si>
  <si>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</si>
  <si>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</si>
  <si>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</si>
  <si>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</si>
  <si>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</si>
  <si>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</si>
  <si>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</si>
  <si>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</si>
  <si>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</si>
  <si>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</si>
  <si>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</si>
  <si>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</si>
  <si>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</si>
  <si>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</si>
  <si>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</si>
  <si>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</si>
  <si>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</si>
  <si>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</si>
  <si>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</si>
  <si>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</si>
  <si>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</si>
  <si>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</si>
  <si>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</si>
  <si>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</si>
  <si>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</si>
  <si>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</si>
  <si>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</si>
  <si>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</si>
  <si>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</si>
  <si>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</si>
  <si>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</si>
  <si>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</si>
  <si>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</si>
  <si>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</si>
  <si>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</si>
  <si>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</si>
  <si>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</si>
  <si>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</si>
  <si>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</si>
  <si>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</si>
  <si>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</si>
  <si>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</si>
  <si>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</si>
  <si>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</si>
  <si>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</si>
  <si>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</si>
  <si>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</si>
  <si>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</si>
  <si>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</si>
  <si>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</si>
  <si>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</si>
  <si>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</si>
  <si>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</si>
  <si>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</si>
  <si>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</si>
  <si>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</si>
  <si>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</si>
  <si>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</si>
  <si>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</si>
  <si>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</si>
  <si>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</si>
  <si>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</si>
  <si>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</si>
  <si>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</si>
  <si>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</si>
  <si>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</si>
  <si>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</si>
  <si>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</si>
  <si>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</si>
  <si>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</si>
  <si>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</si>
  <si>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</si>
  <si>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</si>
  <si>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</si>
  <si>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</si>
  <si>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</si>
  <si>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</si>
  <si>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</si>
  <si>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</si>
  <si>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</si>
  <si>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</si>
  <si>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</si>
  <si>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</si>
  <si>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</si>
  <si>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</si>
  <si>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</si>
  <si>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</si>
  <si>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</si>
  <si>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</si>
  <si>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</si>
  <si>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</si>
  <si>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</si>
  <si>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</si>
  <si>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</si>
  <si>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</si>
  <si>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</si>
  <si>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</si>
  <si>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</si>
  <si>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</si>
  <si>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</si>
  <si>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</si>
  <si>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</si>
  <si>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</si>
  <si>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</si>
  <si>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</si>
  <si>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</si>
  <si>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</si>
  <si>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</si>
  <si>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</si>
  <si>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</si>
  <si>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</si>
  <si>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</si>
  <si>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</si>
  <si>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</si>
  <si>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</si>
  <si>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</si>
  <si>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</si>
  <si>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</si>
  <si>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</si>
  <si>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</si>
  <si>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</si>
  <si>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</si>
  <si>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</si>
  <si>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</si>
  <si>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</si>
  <si>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</si>
  <si>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</si>
  <si>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</si>
  <si>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</si>
  <si>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</si>
  <si>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</si>
  <si>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</si>
  <si>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</si>
  <si>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</si>
  <si>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</si>
  <si>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</si>
  <si>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</si>
  <si>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</si>
  <si>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</si>
  <si>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</si>
  <si>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</si>
  <si>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</si>
  <si>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</si>
  <si>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</si>
  <si>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</si>
  <si>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</si>
  <si>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</si>
  <si>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</si>
  <si>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</si>
  <si>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</si>
  <si>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</si>
  <si>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</si>
  <si>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</si>
  <si>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</si>
  <si>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</si>
  <si>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</si>
  <si>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</si>
  <si>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</si>
  <si>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</si>
  <si>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</si>
  <si>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</si>
  <si>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</si>
  <si>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</si>
  <si>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</si>
  <si>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</si>
  <si>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</si>
  <si>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</si>
  <si>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</si>
  <si>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</si>
  <si>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</si>
  <si>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</si>
  <si>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</si>
  <si>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</si>
  <si>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</si>
  <si>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</si>
  <si>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</si>
  <si>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</si>
  <si>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</si>
  <si>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</si>
  <si>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</si>
  <si>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</si>
  <si>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</si>
  <si>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</si>
  <si>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</si>
  <si>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</si>
  <si>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</si>
  <si>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</si>
  <si>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</si>
  <si>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</si>
  <si>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</si>
  <si>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</si>
  <si>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</si>
  <si>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</si>
  <si>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</si>
  <si>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</si>
  <si>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</si>
  <si>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</si>
  <si>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</si>
  <si>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</si>
  <si>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</si>
  <si>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</si>
  <si>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</si>
  <si>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</si>
  <si>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</si>
  <si>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</si>
  <si>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</si>
  <si>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</si>
  <si>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</si>
  <si>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</si>
  <si>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</si>
  <si>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</si>
  <si>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</si>
  <si>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</si>
  <si>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</si>
  <si>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</si>
  <si>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</si>
  <si>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</si>
  <si>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</si>
  <si>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</si>
  <si>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</si>
  <si>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</si>
  <si>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</si>
  <si>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</si>
  <si>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</si>
  <si>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</si>
  <si>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</si>
  <si>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</si>
  <si>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</si>
  <si>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</si>
  <si>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</si>
  <si>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</si>
  <si>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</si>
  <si>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</si>
  <si>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</si>
  <si>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</si>
  <si>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</si>
  <si>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</si>
  <si>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</si>
  <si>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</si>
  <si>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</si>
  <si>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</si>
  <si>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</si>
  <si>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</si>
  <si>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</si>
  <si>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</si>
  <si>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</si>
  <si>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</si>
  <si>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</si>
  <si>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</si>
  <si>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</si>
  <si>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</si>
  <si>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</si>
  <si>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</si>
  <si>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</si>
  <si>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</si>
  <si>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</si>
  <si>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</si>
  <si>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</si>
  <si>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</si>
  <si>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</si>
  <si>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</si>
  <si>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</si>
  <si>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</si>
  <si>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</si>
  <si>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</si>
  <si>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</si>
  <si>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</si>
  <si>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</si>
  <si>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</si>
  <si>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</si>
  <si>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</si>
  <si>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</si>
  <si>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</si>
  <si>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</si>
  <si>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</si>
  <si>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</si>
  <si>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</si>
  <si>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</si>
  <si>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</si>
  <si>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</si>
  <si>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</si>
  <si>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</si>
  <si>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</si>
  <si>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</si>
  <si>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</si>
  <si>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</si>
  <si>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</si>
  <si>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</si>
  <si>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</si>
  <si>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</si>
  <si>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</si>
  <si>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</si>
  <si>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</si>
  <si>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</si>
  <si>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</si>
  <si>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</si>
  <si>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</si>
  <si>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</si>
  <si>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</si>
  <si>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</si>
  <si>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</si>
  <si>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</si>
  <si>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</si>
  <si>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</si>
  <si>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</si>
  <si>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</si>
  <si>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</si>
  <si>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</si>
  <si>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</si>
  <si>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</si>
  <si>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</si>
  <si>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</si>
  <si>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</si>
  <si>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</si>
  <si>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</si>
  <si>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</si>
  <si>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</si>
  <si>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</si>
  <si>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</si>
  <si>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</si>
  <si>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</si>
  <si>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</si>
  <si>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</si>
  <si>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</si>
  <si>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</si>
  <si>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</si>
  <si>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</si>
  <si>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</si>
  <si>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</si>
  <si>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</si>
  <si>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</si>
  <si>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</si>
  <si>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</si>
  <si>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</si>
  <si>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</si>
  <si>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</si>
  <si>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</si>
  <si>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</si>
  <si>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</si>
  <si>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</si>
  <si>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</si>
  <si>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</si>
  <si>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</si>
  <si>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</si>
  <si>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</si>
  <si>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</si>
  <si>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</si>
  <si>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</si>
  <si>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</si>
  <si>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</si>
  <si>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</si>
  <si>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</si>
  <si>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</si>
  <si>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</si>
  <si>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</si>
  <si>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</si>
  <si>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</si>
  <si>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</si>
  <si>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</si>
  <si>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</si>
  <si>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</si>
  <si>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</si>
  <si>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</si>
  <si>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</si>
  <si>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</si>
  <si>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</si>
  <si>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</si>
  <si>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</si>
  <si>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</si>
  <si>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</si>
  <si>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</si>
  <si>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</si>
  <si>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</si>
  <si>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</si>
  <si>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</si>
  <si>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</si>
  <si>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</si>
  <si>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</si>
  <si>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</si>
  <si>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</si>
  <si>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</si>
  <si>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</si>
  <si>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</si>
  <si>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</si>
  <si>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</si>
  <si>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</si>
  <si>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</si>
  <si>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</si>
  <si>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</si>
  <si>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</si>
  <si>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</si>
  <si>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</si>
  <si>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</si>
  <si>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</si>
  <si>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</si>
  <si>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</si>
  <si>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</si>
  <si>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</si>
  <si>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</si>
  <si>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</si>
  <si>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</si>
  <si>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</si>
  <si>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</si>
  <si>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</si>
  <si>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</si>
  <si>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</si>
  <si>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</si>
  <si>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</si>
  <si>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</si>
  <si>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</si>
  <si>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</si>
  <si>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</si>
  <si>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</si>
  <si>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</si>
  <si>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</si>
  <si>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</si>
  <si>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</si>
  <si>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</si>
  <si>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</si>
  <si>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</si>
  <si>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</si>
  <si>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</si>
  <si>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</si>
  <si>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</si>
  <si>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</si>
  <si>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</si>
  <si>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</si>
  <si>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</si>
  <si>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</si>
  <si>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</si>
  <si>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</si>
  <si>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</si>
  <si>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</si>
  <si>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</si>
  <si>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</si>
  <si>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</si>
  <si>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</si>
  <si>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</si>
  <si>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</si>
  <si>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</si>
  <si>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</si>
  <si>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</si>
  <si>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</si>
  <si>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</si>
  <si>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</si>
  <si>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</si>
  <si>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</si>
  <si>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</si>
  <si>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</si>
  <si>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</si>
  <si>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</si>
  <si>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</si>
  <si>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</si>
  <si>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</si>
  <si>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</si>
  <si>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</si>
  <si>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</si>
  <si>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</si>
  <si>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</si>
  <si>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</si>
  <si>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</si>
  <si>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</si>
  <si>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</si>
  <si>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</si>
  <si>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</si>
  <si>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</si>
  <si>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</si>
  <si>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</si>
  <si>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</si>
  <si>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</si>
  <si>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</si>
  <si>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</si>
  <si>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</si>
  <si>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</si>
  <si>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</si>
  <si>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</si>
  <si>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</si>
  <si>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</si>
  <si>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</si>
  <si>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</si>
  <si>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</si>
  <si>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</si>
  <si>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</si>
  <si>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</si>
  <si>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</si>
  <si>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</si>
  <si>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</si>
  <si>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</si>
  <si>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</si>
  <si>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</si>
  <si>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</si>
  <si>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</si>
  <si>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</si>
  <si>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</si>
  <si>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</si>
  <si>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</si>
  <si>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</si>
  <si>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</si>
  <si>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</si>
  <si>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</si>
  <si>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</si>
  <si>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</si>
  <si>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</si>
  <si>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</si>
  <si>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</si>
  <si>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</si>
  <si>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</si>
  <si>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</si>
  <si>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</si>
  <si>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</si>
  <si>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</si>
  <si>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</si>
  <si>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</si>
  <si>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</si>
  <si>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</si>
  <si>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</si>
  <si>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</si>
  <si>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</si>
  <si>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</si>
  <si>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</si>
  <si>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</si>
  <si>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</si>
  <si>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</si>
  <si>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</si>
  <si>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</si>
  <si>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</si>
  <si>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</si>
  <si>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</si>
  <si>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</si>
  <si>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</si>
  <si>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</si>
  <si>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</si>
  <si>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</si>
  <si>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</si>
  <si>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</si>
  <si>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</si>
  <si>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</si>
  <si>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</si>
  <si>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</si>
  <si>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</si>
  <si>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</si>
  <si>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</si>
  <si>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</si>
  <si>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</si>
  <si>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</si>
  <si>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</si>
  <si>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</si>
  <si>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</si>
  <si>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</si>
  <si>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</si>
  <si>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</si>
  <si>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</si>
  <si>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</si>
  <si>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</si>
  <si>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</si>
  <si>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</si>
  <si>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</si>
  <si>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</si>
  <si>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</si>
  <si>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</si>
  <si>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</si>
  <si>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</si>
  <si>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</si>
  <si>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</si>
  <si>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</si>
  <si>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</si>
  <si>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</si>
  <si>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</si>
  <si>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</si>
  <si>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</si>
  <si>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</si>
  <si>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</si>
  <si>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</si>
  <si>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</si>
  <si>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</si>
  <si>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</si>
  <si>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</si>
  <si>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</si>
  <si>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</si>
  <si>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</si>
  <si>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</si>
  <si>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</si>
  <si>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</si>
  <si>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</si>
  <si>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</si>
  <si>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</si>
  <si>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</si>
  <si>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</si>
  <si>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</si>
  <si>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</si>
  <si>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</si>
  <si>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</si>
  <si>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</si>
  <si>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</si>
  <si>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</si>
  <si>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</si>
  <si>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</si>
  <si>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</si>
  <si>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</si>
  <si>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</si>
  <si>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</si>
  <si>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</si>
  <si>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</si>
  <si>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</si>
  <si>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</si>
  <si>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</si>
  <si>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</si>
  <si>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</si>
  <si>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</si>
  <si>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</si>
  <si>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</si>
  <si>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</si>
  <si>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</si>
  <si>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</si>
  <si>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</si>
  <si>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</si>
  <si>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</si>
  <si>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</si>
  <si>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</si>
  <si>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</si>
  <si>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</si>
  <si>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</si>
  <si>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</si>
  <si>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</si>
  <si>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</si>
  <si>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</si>
  <si>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</si>
  <si>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</si>
  <si>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</si>
  <si>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</si>
  <si>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</si>
  <si>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</si>
  <si>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</si>
  <si>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</si>
  <si>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</si>
  <si>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</si>
  <si>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</si>
  <si>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</si>
  <si>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</si>
  <si>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</si>
  <si>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</si>
  <si>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</si>
  <si>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</si>
  <si>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</si>
  <si>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</si>
  <si>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</si>
  <si>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</si>
  <si>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</si>
  <si>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</si>
  <si>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</si>
  <si>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</si>
  <si>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</si>
  <si>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</si>
  <si>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</si>
  <si>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</si>
  <si>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</si>
  <si>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</si>
  <si>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</si>
  <si>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</si>
  <si>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</si>
  <si>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</si>
  <si>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</si>
  <si>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</si>
  <si>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</si>
  <si>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</si>
  <si>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</si>
  <si>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</si>
  <si>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</si>
  <si>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</si>
  <si>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</si>
  <si>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</si>
  <si>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</si>
  <si>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</si>
  <si>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</si>
  <si>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</si>
  <si>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</si>
  <si>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</si>
  <si>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</si>
  <si>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</si>
  <si>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</si>
  <si>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</si>
  <si>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</si>
  <si>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</si>
  <si>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</si>
  <si>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</si>
  <si>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</si>
  <si>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</si>
  <si>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</si>
  <si>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</si>
  <si>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</si>
  <si>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</si>
  <si>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</si>
  <si>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</si>
  <si>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</si>
  <si>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</si>
  <si>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</si>
  <si>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</si>
  <si>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</si>
  <si>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</si>
  <si>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</si>
  <si>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</si>
  <si>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</si>
  <si>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</si>
  <si>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</si>
  <si>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</si>
  <si>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</si>
  <si>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</si>
  <si>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</si>
  <si>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</si>
  <si>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</si>
  <si>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</si>
  <si>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</si>
  <si>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</si>
  <si>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</si>
  <si>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</si>
  <si>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</si>
  <si>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</si>
  <si>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</si>
  <si>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</si>
  <si>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</si>
  <si>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</si>
  <si>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</si>
  <si>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</si>
  <si>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</si>
  <si>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</si>
  <si>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</si>
  <si>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</si>
  <si>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</si>
  <si>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</si>
  <si>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</si>
  <si>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</si>
  <si>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</si>
  <si>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</si>
  <si>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</si>
  <si>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</si>
  <si>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</si>
  <si>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</si>
  <si>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</si>
  <si>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</si>
  <si>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</si>
  <si>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</si>
  <si>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</si>
  <si>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</si>
  <si>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</si>
  <si>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</si>
  <si>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</si>
  <si>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</si>
  <si>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</si>
  <si>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</si>
  <si>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</si>
  <si>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</si>
  <si>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</si>
  <si>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</si>
  <si>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</si>
  <si>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</si>
  <si>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</si>
  <si>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</si>
  <si>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</si>
  <si>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</si>
  <si>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</si>
  <si>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</si>
  <si>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</si>
  <si>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</si>
  <si>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</si>
  <si>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</si>
  <si>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</si>
  <si>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</si>
  <si>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</si>
  <si>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</si>
  <si>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</si>
  <si>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</si>
  <si>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</si>
  <si>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</si>
  <si>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</si>
  <si>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</si>
  <si>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</si>
  <si>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</si>
  <si>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</si>
  <si>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</si>
  <si>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</si>
  <si>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</si>
  <si>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</si>
  <si>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</si>
  <si>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</si>
  <si>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</si>
  <si>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</si>
  <si>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</si>
  <si>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</si>
  <si>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</si>
  <si>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</si>
  <si>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</si>
  <si>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</si>
  <si>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</si>
  <si>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</si>
  <si>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</si>
  <si>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</si>
  <si>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</si>
  <si>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</si>
  <si>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</si>
  <si>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</si>
  <si>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</si>
  <si>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</si>
  <si>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</si>
  <si>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</si>
  <si>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</si>
  <si>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</si>
  <si>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</si>
  <si>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</si>
  <si>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</si>
  <si>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</si>
  <si>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</si>
  <si>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</si>
  <si>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</si>
  <si>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</si>
  <si>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</si>
  <si>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</si>
  <si>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</si>
  <si>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</si>
  <si>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</si>
  <si>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</si>
  <si>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</si>
  <si>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</si>
  <si>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</si>
  <si>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</si>
  <si>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</si>
  <si>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</si>
  <si>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</si>
  <si>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</si>
  <si>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</si>
  <si>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</si>
  <si>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</si>
  <si>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</si>
  <si>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</si>
  <si>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</si>
  <si>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</si>
  <si>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</si>
  <si>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</si>
  <si>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</si>
  <si>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</si>
  <si>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</si>
  <si>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</si>
  <si>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</si>
  <si>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</si>
  <si>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</si>
  <si>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</si>
  <si>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</si>
  <si>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</si>
  <si>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</si>
  <si>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</si>
  <si>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</si>
  <si>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</si>
  <si>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</si>
  <si>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</si>
  <si>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</si>
  <si>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</si>
  <si>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</si>
  <si>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</si>
  <si>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</si>
  <si>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</si>
  <si>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</si>
  <si>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</si>
  <si>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</si>
  <si>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</si>
  <si>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</si>
  <si>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</si>
  <si>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</si>
  <si>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</si>
  <si>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</si>
  <si>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</si>
  <si>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</si>
  <si>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</si>
  <si>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</si>
  <si>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</si>
  <si>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</si>
  <si>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</si>
  <si>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</si>
  <si>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</si>
  <si>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</si>
  <si>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</si>
  <si>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</si>
  <si>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</si>
  <si>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</si>
  <si>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</si>
  <si>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</si>
  <si>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</si>
  <si>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</si>
  <si>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</si>
  <si>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</si>
  <si>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</si>
  <si>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</si>
  <si>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</si>
  <si>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</si>
  <si>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</si>
  <si>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</si>
  <si>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</si>
  <si>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</si>
  <si>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</si>
  <si>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</si>
  <si>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</si>
  <si>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</si>
  <si>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</si>
  <si>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</si>
  <si>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</si>
  <si>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</si>
  <si>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</si>
  <si>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</si>
  <si>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</si>
  <si>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</si>
  <si>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</si>
  <si>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</si>
  <si>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</si>
  <si>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</si>
  <si>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</si>
  <si>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</si>
  <si>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</si>
  <si>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</si>
  <si>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</si>
  <si>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</si>
  <si>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</si>
  <si>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</si>
  <si>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</si>
  <si>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</si>
  <si>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</si>
  <si>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</si>
  <si>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</si>
  <si>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</si>
  <si>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</si>
  <si>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</si>
  <si>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</si>
  <si>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</si>
  <si>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</si>
  <si>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</si>
  <si>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</si>
  <si>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</si>
  <si>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</si>
  <si>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</si>
  <si>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</si>
  <si>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</si>
  <si>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</si>
  <si>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</si>
  <si>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</si>
  <si>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</si>
  <si>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</si>
  <si>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</si>
  <si>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</si>
  <si>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</si>
  <si>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</si>
  <si>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</si>
  <si>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</si>
  <si>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</si>
  <si>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</si>
  <si>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</si>
  <si>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</si>
  <si>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</si>
  <si>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</si>
  <si>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</si>
  <si>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</si>
  <si>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</si>
  <si>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</si>
  <si>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</si>
  <si>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</si>
  <si>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</si>
  <si>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</si>
  <si>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</si>
  <si>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</si>
  <si>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</si>
  <si>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</si>
  <si>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</si>
  <si>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</si>
  <si>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</si>
  <si>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</si>
  <si>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</si>
  <si>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</si>
  <si>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</si>
  <si>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</si>
  <si>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</si>
  <si>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</si>
  <si>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</si>
  <si>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</si>
  <si>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</si>
  <si>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</si>
  <si>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</si>
  <si>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</si>
  <si>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</si>
  <si>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</si>
  <si>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</si>
  <si>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</si>
  <si>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</si>
  <si>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</si>
  <si>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</si>
  <si>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</si>
  <si>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</si>
  <si>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</si>
  <si>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</si>
  <si>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</si>
  <si>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</si>
  <si>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</si>
  <si>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</si>
  <si>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</si>
  <si>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</si>
  <si>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</si>
  <si>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</si>
  <si>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</si>
  <si>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</si>
  <si>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</si>
  <si>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</si>
  <si>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</si>
  <si>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</si>
  <si>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</si>
  <si>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</si>
  <si>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</si>
  <si>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</si>
  <si>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</si>
  <si>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</si>
  <si>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</si>
  <si>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</si>
  <si>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</si>
  <si>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</si>
  <si>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</si>
  <si>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</si>
  <si>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</si>
  <si>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</si>
  <si>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</si>
  <si>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</si>
  <si>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</si>
  <si>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</si>
  <si>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</si>
  <si>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</si>
  <si>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</si>
  <si>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</si>
  <si>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</si>
  <si>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</si>
  <si>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</si>
  <si>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</si>
  <si>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</si>
  <si>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</si>
  <si>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</si>
  <si>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</si>
  <si>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</si>
  <si>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</si>
  <si>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</si>
  <si>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</si>
  <si>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</si>
  <si>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</si>
  <si>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</si>
  <si>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</si>
  <si>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</si>
  <si>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</si>
  <si>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</si>
  <si>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</si>
  <si>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</si>
  <si>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</si>
  <si>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</si>
  <si>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</si>
  <si>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</si>
  <si>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</si>
  <si>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</si>
  <si>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</si>
  <si>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</si>
  <si>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</si>
  <si>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</si>
  <si>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</si>
  <si>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</si>
  <si>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</si>
  <si>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</si>
  <si>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</si>
  <si>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</si>
  <si>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</si>
  <si>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</si>
  <si>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</si>
  <si>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</si>
  <si>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</si>
  <si>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</si>
  <si>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</si>
  <si>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</si>
  <si>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</si>
  <si>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</si>
  <si>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</si>
  <si>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</si>
  <si>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</si>
  <si>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</si>
  <si>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</si>
  <si>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</si>
  <si>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</si>
  <si>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</si>
  <si>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</si>
  <si>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</si>
  <si>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</si>
  <si>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</si>
  <si>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</si>
  <si>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</si>
  <si>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</si>
  <si>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</si>
  <si>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</si>
  <si>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</si>
  <si>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</si>
  <si>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</si>
  <si>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</si>
  <si>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</si>
  <si>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</si>
  <si>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</si>
  <si>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</si>
  <si>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</si>
  <si>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</si>
  <si>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</si>
  <si>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</si>
  <si>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</si>
  <si>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</si>
  <si>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</si>
  <si>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</si>
  <si>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</si>
  <si>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</si>
  <si>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</si>
  <si>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</si>
  <si>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</si>
  <si>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</si>
  <si>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</si>
  <si>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</si>
  <si>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</si>
  <si>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</si>
  <si>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</si>
  <si>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</si>
  <si>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</si>
  <si>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</si>
  <si>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</si>
  <si>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</si>
  <si>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</si>
  <si>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</si>
  <si>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</si>
  <si>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</si>
  <si>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</si>
  <si>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</si>
  <si>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</si>
  <si>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</si>
  <si>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</si>
  <si>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</si>
  <si>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</si>
  <si>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</si>
  <si>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</si>
  <si>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</si>
  <si>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</si>
  <si>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</si>
  <si>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</si>
  <si>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</si>
  <si>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</si>
  <si>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</si>
  <si>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</si>
  <si>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</si>
  <si>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</si>
  <si>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</si>
  <si>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</si>
  <si>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</si>
  <si>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</si>
  <si>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</si>
  <si>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</si>
  <si>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</si>
  <si>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</si>
  <si>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</si>
  <si>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</si>
  <si>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</si>
  <si>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</si>
  <si>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</si>
  <si>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</si>
  <si>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</si>
  <si>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</si>
  <si>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</si>
  <si>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</si>
  <si>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</si>
  <si>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</si>
  <si>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</si>
  <si>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</si>
  <si>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</si>
  <si>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</si>
  <si>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</si>
  <si>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</si>
  <si>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</si>
  <si>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</si>
  <si>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</si>
  <si>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</si>
  <si>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</si>
  <si>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</si>
  <si>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</si>
  <si>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</si>
  <si>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</si>
  <si>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</si>
  <si>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</si>
  <si>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</si>
  <si>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</si>
  <si>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</si>
  <si>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</si>
  <si>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</si>
  <si>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</si>
  <si>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</si>
  <si>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</si>
  <si>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</si>
  <si>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</si>
  <si>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</si>
  <si>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</si>
  <si>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</si>
  <si>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</si>
  <si>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</si>
  <si>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</si>
  <si>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</si>
  <si>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</si>
  <si>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</si>
  <si>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</si>
  <si>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</si>
  <si>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</si>
  <si>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</si>
  <si>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</si>
  <si>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</si>
  <si>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</si>
  <si>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</si>
  <si>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</si>
  <si>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</si>
  <si>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</si>
  <si>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</si>
  <si>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</si>
  <si>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</si>
  <si>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</si>
  <si>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</si>
  <si>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</si>
  <si>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</si>
  <si>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</si>
  <si>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</si>
  <si>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</si>
  <si>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</si>
  <si>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</si>
  <si>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</si>
  <si>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</si>
  <si>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</si>
  <si>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</si>
  <si>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</si>
  <si>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</si>
  <si>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</si>
  <si>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</si>
  <si>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</si>
  <si>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</si>
  <si>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</si>
  <si>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</si>
  <si>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</si>
  <si>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</si>
  <si>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</si>
  <si>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</si>
  <si>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</si>
  <si>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</si>
  <si>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</si>
  <si>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</si>
  <si>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</si>
  <si>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</si>
  <si>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</si>
  <si>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</si>
  <si>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</si>
  <si>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</si>
  <si>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</si>
  <si>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</si>
  <si>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</si>
  <si>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</si>
  <si>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</si>
  <si>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</si>
  <si>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</si>
  <si>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</si>
  <si>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</si>
  <si>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</si>
  <si>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</si>
  <si>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</si>
  <si>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</si>
  <si>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</si>
  <si>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</si>
  <si>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</si>
  <si>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</si>
  <si>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</si>
  <si>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</si>
  <si>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</si>
  <si>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</si>
  <si>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</si>
  <si>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</si>
  <si>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</si>
  <si>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</si>
  <si>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</si>
  <si>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</si>
  <si>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</si>
  <si>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</si>
  <si>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</si>
  <si>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</si>
  <si>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</si>
  <si>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</si>
  <si>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</si>
  <si>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</si>
  <si>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</si>
  <si>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</si>
  <si>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</si>
  <si>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</si>
  <si>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</si>
  <si>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</si>
  <si>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</si>
  <si>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</si>
  <si>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</si>
  <si>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</si>
  <si>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</si>
  <si>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</si>
  <si>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</si>
  <si>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</si>
  <si>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</si>
  <si>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</si>
  <si>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</si>
  <si>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</si>
  <si>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</si>
  <si>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</si>
  <si>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</si>
  <si>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</si>
  <si>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</si>
  <si>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</si>
  <si>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</si>
  <si>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</si>
  <si>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</si>
  <si>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</si>
  <si>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</si>
  <si>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</si>
  <si>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</si>
  <si>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</si>
  <si>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</si>
  <si>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</si>
  <si>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</si>
  <si>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</si>
  <si>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</si>
  <si>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</si>
  <si>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</si>
  <si>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</si>
  <si>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</si>
  <si>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</si>
  <si>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</si>
  <si>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</si>
  <si>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</si>
  <si>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</si>
  <si>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</si>
  <si>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</si>
  <si>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</si>
  <si>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</si>
  <si>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</si>
  <si>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</si>
  <si>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</si>
  <si>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</si>
  <si>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</si>
  <si>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</si>
  <si>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</si>
  <si>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</si>
  <si>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</si>
  <si>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</si>
  <si>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</si>
  <si>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</si>
  <si>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</si>
  <si>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</si>
  <si>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</si>
  <si>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</si>
  <si>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</si>
  <si>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</si>
  <si>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</si>
  <si>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</si>
  <si>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</si>
  <si>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</si>
  <si>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</si>
  <si>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</si>
  <si>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</si>
  <si>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</si>
  <si>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</si>
  <si>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</si>
  <si>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</si>
  <si>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</si>
  <si>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</si>
  <si>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</si>
  <si>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</si>
  <si>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</si>
  <si>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</si>
  <si>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</si>
  <si>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</si>
  <si>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</si>
  <si>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</si>
  <si>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</si>
  <si>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</si>
  <si>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</si>
  <si>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</si>
  <si>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</si>
  <si>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</si>
  <si>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</si>
  <si>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</si>
  <si>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</si>
  <si>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</si>
  <si>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</si>
  <si>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</si>
  <si>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</si>
  <si>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</si>
  <si>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</si>
  <si>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</si>
  <si>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</si>
  <si>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</si>
  <si>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</si>
  <si>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</si>
  <si>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</si>
  <si>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</si>
  <si>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</si>
  <si>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</si>
  <si>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</si>
  <si>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</si>
  <si>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</si>
  <si>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</si>
  <si>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</si>
  <si>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</si>
  <si>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</si>
  <si>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</si>
  <si>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</si>
  <si>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</si>
  <si>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</si>
  <si>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</si>
  <si>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</si>
  <si>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</si>
  <si>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</si>
  <si>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</si>
  <si>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</si>
  <si>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</si>
  <si>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</si>
  <si>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</si>
  <si>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</si>
  <si>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</si>
  <si>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</si>
  <si>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</si>
  <si>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</si>
  <si>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</si>
  <si>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</si>
  <si>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</si>
  <si>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</si>
  <si>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</si>
  <si>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</si>
  <si>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</si>
  <si>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</si>
  <si>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</si>
  <si>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</si>
  <si>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</si>
  <si>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</si>
  <si>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</si>
  <si>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</si>
  <si>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</si>
  <si>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</si>
  <si>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</si>
  <si>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</si>
  <si>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</si>
  <si>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</si>
  <si>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</si>
  <si>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</si>
  <si>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</si>
  <si>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</si>
  <si>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</si>
  <si>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</si>
  <si>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</si>
  <si>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</si>
  <si>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</si>
  <si>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</si>
  <si>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</si>
  <si>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</si>
  <si>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</si>
  <si>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</si>
  <si>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</si>
  <si>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</si>
  <si>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</si>
  <si>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</si>
  <si>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</si>
  <si>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</si>
  <si>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</si>
  <si>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</si>
  <si>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</si>
  <si>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</si>
  <si>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</si>
  <si>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</si>
  <si>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</si>
  <si>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</si>
  <si>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</si>
  <si>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</si>
  <si>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</si>
  <si>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</si>
  <si>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</si>
  <si>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</si>
  <si>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</si>
  <si>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</si>
  <si>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</si>
  <si>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</si>
  <si>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</si>
  <si>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</si>
  <si>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</si>
  <si>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</si>
  <si>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</si>
  <si>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</si>
  <si>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</si>
  <si>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</si>
  <si>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</si>
  <si>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</si>
  <si>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</si>
  <si>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</si>
  <si>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</si>
  <si>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</si>
  <si>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</si>
  <si>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</si>
  <si>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</si>
  <si>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</si>
  <si>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</si>
  <si>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</si>
  <si>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</si>
  <si>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</si>
  <si>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</si>
  <si>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</si>
  <si>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</si>
  <si>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</si>
  <si>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</si>
  <si>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</si>
  <si>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</si>
  <si>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</si>
  <si>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</si>
  <si>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</si>
  <si>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</si>
  <si>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</si>
  <si>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</si>
  <si>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</si>
  <si>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</si>
  <si>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</si>
  <si>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</si>
  <si>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</si>
  <si>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</si>
  <si>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</si>
  <si>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</si>
  <si>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</si>
  <si>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</si>
  <si>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</si>
  <si>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</si>
  <si>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</si>
  <si>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</si>
  <si>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</si>
  <si>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</si>
  <si>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</si>
  <si>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</si>
  <si>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</si>
  <si>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</si>
  <si>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</si>
  <si>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</si>
  <si>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</si>
  <si>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</si>
  <si>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</si>
  <si>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</si>
  <si>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</si>
  <si>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</si>
  <si>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</si>
  <si>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</si>
  <si>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</si>
  <si>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</si>
  <si>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</si>
  <si>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</si>
  <si>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</si>
  <si>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</si>
  <si>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</si>
  <si>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</si>
  <si>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</si>
  <si>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</si>
  <si>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</si>
  <si>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</si>
  <si>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</si>
  <si>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</si>
  <si>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</si>
  <si>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</si>
  <si>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</si>
  <si>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</si>
  <si>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</si>
  <si>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</si>
  <si>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</si>
  <si>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</si>
  <si>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</si>
  <si>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</si>
  <si>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</si>
  <si>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</si>
  <si>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</si>
  <si>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</si>
  <si>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</si>
  <si>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</si>
  <si>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</si>
  <si>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</si>
  <si>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</si>
  <si>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</si>
  <si>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</si>
  <si>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</si>
  <si>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</si>
  <si>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</si>
  <si>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</si>
  <si>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</si>
  <si>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</si>
  <si>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</si>
  <si>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</si>
  <si>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</si>
  <si>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</si>
  <si>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</si>
  <si>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</si>
  <si>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</si>
  <si>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</si>
  <si>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</si>
  <si>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</si>
  <si>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</si>
  <si>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</si>
  <si>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</si>
  <si>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</si>
  <si>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</si>
  <si>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</si>
  <si>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</si>
  <si>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</si>
  <si>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</si>
  <si>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</si>
  <si>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</si>
  <si>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</si>
  <si>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</si>
  <si>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</si>
  <si>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</si>
  <si>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</si>
  <si>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</si>
  <si>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</si>
  <si>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</si>
  <si>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</si>
  <si>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</si>
  <si>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</si>
  <si>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</si>
  <si>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</si>
  <si>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</si>
  <si>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</si>
  <si>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</si>
  <si>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</si>
  <si>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</si>
  <si>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</si>
  <si>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</si>
  <si>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</si>
  <si>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</si>
  <si>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</si>
  <si>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</si>
  <si>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</si>
  <si>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</si>
  <si>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</si>
  <si>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</si>
  <si>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</si>
  <si>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</si>
  <si>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</si>
  <si>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</si>
  <si>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</si>
  <si>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</si>
  <si>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</si>
  <si>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</si>
  <si>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</si>
  <si>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</si>
  <si>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</si>
  <si>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</si>
  <si>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</si>
  <si>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</si>
  <si>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</si>
  <si>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</si>
  <si>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</si>
  <si>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</si>
  <si>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</si>
  <si>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</si>
  <si>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</si>
  <si>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</si>
  <si>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</si>
  <si>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</si>
  <si>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</si>
  <si>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</si>
  <si>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</si>
  <si>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</si>
  <si>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</si>
  <si>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</si>
  <si>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</si>
  <si>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</si>
  <si>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</si>
  <si>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</si>
  <si>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</si>
  <si>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</si>
  <si>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</si>
  <si>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</si>
  <si>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</si>
  <si>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</si>
  <si>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</si>
  <si>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</si>
  <si>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</si>
  <si>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</si>
  <si>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</si>
  <si>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</si>
  <si>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</si>
  <si>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</si>
  <si>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</si>
  <si>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</si>
  <si>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</si>
  <si>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</si>
  <si>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</si>
  <si>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</si>
  <si>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</si>
  <si>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</si>
  <si>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</si>
  <si>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</si>
  <si>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</si>
  <si>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</si>
  <si>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</si>
  <si>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</si>
  <si>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</si>
  <si>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</si>
  <si>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</si>
  <si>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</si>
  <si>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</si>
  <si>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</si>
  <si>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</si>
  <si>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</si>
  <si>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</si>
  <si>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</si>
  <si>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</si>
  <si>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</si>
  <si>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</si>
  <si>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</si>
  <si>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</si>
  <si>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</si>
  <si>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</si>
  <si>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</si>
  <si>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</si>
  <si>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</si>
  <si>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</si>
  <si>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</si>
  <si>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</si>
  <si>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</si>
  <si>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</si>
  <si>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</si>
  <si>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</si>
  <si>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</si>
  <si>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</si>
  <si>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</si>
  <si>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</si>
  <si>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</si>
  <si>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</si>
  <si>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</si>
  <si>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</si>
  <si>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</si>
  <si>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</si>
  <si>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</si>
  <si>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</si>
  <si>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</si>
  <si>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</si>
  <si>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</si>
  <si>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</si>
  <si>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</si>
  <si>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</si>
  <si>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</si>
  <si>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</si>
  <si>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</si>
  <si>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</si>
  <si>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</si>
  <si>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</si>
  <si>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</si>
  <si>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</si>
  <si>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</si>
  <si>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</si>
  <si>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</si>
  <si>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</si>
  <si>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</si>
  <si>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</si>
  <si>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</si>
  <si>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</si>
  <si>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</si>
  <si>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</si>
  <si>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</si>
  <si>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</si>
  <si>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</si>
  <si>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</si>
  <si>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</si>
  <si>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</si>
  <si>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</si>
  <si>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</si>
  <si>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</si>
  <si>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</si>
  <si>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</si>
  <si>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</si>
  <si>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</si>
  <si>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</si>
  <si>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</si>
  <si>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</si>
  <si>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</si>
  <si>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</si>
  <si>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</si>
  <si>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</si>
  <si>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</si>
  <si>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</si>
  <si>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</si>
  <si>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</si>
  <si>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</si>
  <si>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</si>
  <si>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</si>
  <si>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</si>
  <si>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</si>
  <si>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</si>
  <si>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</si>
  <si>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</si>
  <si>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</si>
  <si>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</si>
  <si>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</si>
  <si>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</si>
  <si>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</si>
  <si>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</si>
  <si>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</si>
  <si>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</si>
  <si>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</si>
  <si>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</si>
  <si>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</si>
  <si>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</si>
  <si>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</si>
  <si>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</si>
  <si>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</si>
  <si>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</si>
  <si>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</si>
  <si>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</si>
  <si>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</si>
  <si>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</si>
  <si>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</si>
  <si>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</si>
  <si>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</si>
  <si>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</si>
  <si>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</si>
  <si>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</si>
  <si>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</si>
  <si>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</si>
  <si>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</si>
  <si>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</si>
  <si>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</si>
  <si>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</si>
  <si>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</si>
  <si>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</si>
  <si>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</si>
  <si>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</si>
  <si>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</si>
  <si>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</si>
  <si>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</si>
  <si>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</si>
  <si>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</si>
  <si>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</si>
  <si>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</si>
  <si>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</si>
  <si>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</si>
  <si>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</si>
  <si>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</si>
  <si>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</si>
  <si>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</si>
  <si>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</si>
  <si>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</si>
  <si>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</si>
  <si>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</si>
  <si>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</si>
  <si>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</si>
  <si>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</si>
  <si>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</si>
  <si>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</si>
  <si>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</si>
  <si>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</si>
  <si>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</si>
  <si>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</si>
  <si>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</si>
  <si>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</si>
  <si>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</si>
  <si>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</si>
  <si>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</si>
  <si>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</si>
  <si>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</si>
  <si>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</si>
  <si>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</si>
  <si>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</si>
  <si>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</si>
  <si>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</si>
  <si>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</si>
  <si>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</si>
  <si>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</si>
  <si>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</si>
  <si>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</si>
  <si>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</si>
  <si>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</si>
  <si>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</si>
  <si>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</si>
  <si>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</si>
  <si>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</si>
  <si>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</si>
  <si>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</si>
  <si>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</si>
  <si>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</si>
  <si>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</si>
  <si>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</si>
  <si>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</si>
  <si>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</si>
  <si>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</si>
  <si>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</si>
  <si>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</si>
  <si>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</si>
  <si>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</si>
  <si>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</si>
  <si>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</si>
  <si>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</si>
  <si>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</si>
  <si>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</si>
  <si>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</si>
  <si>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</si>
  <si>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</si>
  <si>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</si>
  <si>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</si>
  <si>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</si>
  <si>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</si>
  <si>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</si>
  <si>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</si>
  <si>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</si>
  <si>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</si>
  <si>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</si>
  <si>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</si>
  <si>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</si>
  <si>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</si>
  <si>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</si>
  <si>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</si>
  <si>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</si>
  <si>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</si>
  <si>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</si>
  <si>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</si>
  <si>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</si>
  <si>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</si>
  <si>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</si>
  <si>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</si>
  <si>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</si>
  <si>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</si>
  <si>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</si>
  <si>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</si>
  <si>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</si>
  <si>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</si>
  <si>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</si>
  <si>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</si>
  <si>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</si>
  <si>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</si>
  <si>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</si>
  <si>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</si>
  <si>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</si>
  <si>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</si>
  <si>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</si>
  <si>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</si>
  <si>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</si>
  <si>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</si>
  <si>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</si>
  <si>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</si>
  <si>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</si>
  <si>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</si>
  <si>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</si>
  <si>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</si>
  <si>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</si>
  <si>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</si>
  <si>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</si>
  <si>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</si>
  <si>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</si>
  <si>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</si>
  <si>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</si>
  <si>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</si>
  <si>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</si>
  <si>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</si>
  <si>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</si>
  <si>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</si>
  <si>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</si>
  <si>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</si>
  <si>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</si>
  <si>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</si>
  <si>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</si>
  <si>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</si>
  <si>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</si>
  <si>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</si>
  <si>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</si>
  <si>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</si>
  <si>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</si>
  <si>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</si>
  <si>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</si>
  <si>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</si>
  <si>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</si>
  <si>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</si>
  <si>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</si>
  <si>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</si>
  <si>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</si>
  <si>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</si>
  <si>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</si>
  <si>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</si>
  <si>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</si>
  <si>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</si>
  <si>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</si>
  <si>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</si>
  <si>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</si>
  <si>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</si>
  <si>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</si>
  <si>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</si>
  <si>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</si>
  <si>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</si>
  <si>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</si>
  <si>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</si>
  <si>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</si>
  <si>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</si>
  <si>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</si>
  <si>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</si>
  <si>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</si>
  <si>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</si>
  <si>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</si>
  <si>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</si>
  <si>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</si>
  <si>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</si>
  <si>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</si>
  <si>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</si>
  <si>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</si>
  <si>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</si>
  <si>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</si>
  <si>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</si>
  <si>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</si>
  <si>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</si>
  <si>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</si>
  <si>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</si>
  <si>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</si>
  <si>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</si>
  <si>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</si>
  <si>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</si>
  <si>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</si>
  <si>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</si>
  <si>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</si>
  <si>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</si>
  <si>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</si>
  <si>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</si>
  <si>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</si>
  <si>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</si>
  <si>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</si>
  <si>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</si>
  <si>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</si>
  <si>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</si>
  <si>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</si>
  <si>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</si>
  <si>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</si>
  <si>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</si>
  <si>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</si>
  <si>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</si>
  <si>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</si>
  <si>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</si>
  <si>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</si>
  <si>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</si>
  <si>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</si>
  <si>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</si>
  <si>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</si>
  <si>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</si>
  <si>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</si>
  <si>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</si>
  <si>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</si>
  <si>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</si>
  <si>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</si>
  <si>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</si>
  <si>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</si>
  <si>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</si>
  <si>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</si>
  <si>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</si>
  <si>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</si>
  <si>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</si>
  <si>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</si>
  <si>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</si>
  <si>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</si>
  <si>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</si>
  <si>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</si>
  <si>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</si>
  <si>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</si>
  <si>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</si>
  <si>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</si>
  <si>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</si>
  <si>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</si>
  <si>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</si>
  <si>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</si>
  <si>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</si>
  <si>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</si>
  <si>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</si>
  <si>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</si>
  <si>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</si>
  <si>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</si>
  <si>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</si>
  <si>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</si>
  <si>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</si>
  <si>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</si>
  <si>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</si>
  <si>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</si>
  <si>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</si>
  <si>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</si>
  <si>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</si>
  <si>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</si>
  <si>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</si>
  <si>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</si>
  <si>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</si>
  <si>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</si>
  <si>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</si>
  <si>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</si>
  <si>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</si>
  <si>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</si>
  <si>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</si>
  <si>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</si>
  <si>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</si>
  <si>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</si>
  <si>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</si>
  <si>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</si>
  <si>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</si>
  <si>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</si>
  <si>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</si>
  <si>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</si>
  <si>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</si>
  <si>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</si>
  <si>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</si>
  <si>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</si>
  <si>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</si>
  <si>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</si>
  <si>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</si>
  <si>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</si>
  <si>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</si>
  <si>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</si>
  <si>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</si>
  <si>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</si>
  <si>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</si>
  <si>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</si>
  <si>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</si>
  <si>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</si>
  <si>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</si>
  <si>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</si>
  <si>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</si>
  <si>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</si>
  <si>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</si>
  <si>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</si>
  <si>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</si>
  <si>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</si>
  <si>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</si>
  <si>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</si>
  <si>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</si>
  <si>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</si>
  <si>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</si>
  <si>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</si>
  <si>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</si>
  <si>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</si>
  <si>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</si>
  <si>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</si>
  <si>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</si>
  <si>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</si>
  <si>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</si>
  <si>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</si>
  <si>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</si>
  <si>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</si>
  <si>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</si>
  <si>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</si>
  <si>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</si>
  <si>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</si>
  <si>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</si>
  <si>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</si>
  <si>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</si>
  <si>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</si>
  <si>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</si>
  <si>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</si>
  <si>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</si>
  <si>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</si>
  <si>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</si>
  <si>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</si>
  <si>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</si>
  <si>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</si>
  <si>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</si>
  <si>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</si>
  <si>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</si>
  <si>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</si>
  <si>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</si>
  <si>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</si>
  <si>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</si>
  <si>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</si>
  <si>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</si>
  <si>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</si>
  <si>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</si>
  <si>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</si>
  <si>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</si>
  <si>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</si>
  <si>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</si>
  <si>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</si>
  <si>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</si>
  <si>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</si>
  <si>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</si>
  <si>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</si>
  <si>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</si>
  <si>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</si>
  <si>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</si>
  <si>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</si>
  <si>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</si>
  <si>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</si>
  <si>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</si>
  <si>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</si>
  <si>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</si>
  <si>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</si>
  <si>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</si>
  <si>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</si>
  <si>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</si>
  <si>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</si>
  <si>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</si>
  <si>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</si>
  <si>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</si>
  <si>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</si>
  <si>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</si>
  <si>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</si>
  <si>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</si>
  <si>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</si>
  <si>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</si>
  <si>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</si>
  <si>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</si>
  <si>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</si>
  <si>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</si>
  <si>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</si>
  <si>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</si>
  <si>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</si>
  <si>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</si>
  <si>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</si>
  <si>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</si>
  <si>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</si>
  <si>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</si>
  <si>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</si>
  <si>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</si>
  <si>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</si>
  <si>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</si>
  <si>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</si>
  <si>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</si>
  <si>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</si>
  <si>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</si>
  <si>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</si>
  <si>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</si>
  <si>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</si>
  <si>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</si>
  <si>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</si>
  <si>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</si>
  <si>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</si>
  <si>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</si>
  <si>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</si>
  <si>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</si>
  <si>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</si>
  <si>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</si>
  <si>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</si>
  <si>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</si>
  <si>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</si>
  <si>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</si>
  <si>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</si>
  <si>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</si>
  <si>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</si>
  <si>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</si>
  <si>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</si>
  <si>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</si>
  <si>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</si>
  <si>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</si>
  <si>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</si>
  <si>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</si>
  <si>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</si>
  <si>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</si>
  <si>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</si>
  <si>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</si>
  <si>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</si>
  <si>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</si>
  <si>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</si>
  <si>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</si>
  <si>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</si>
  <si>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</si>
  <si>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</si>
  <si>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</si>
  <si>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</si>
  <si>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</si>
  <si>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</si>
  <si>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</si>
  <si>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</si>
  <si>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</si>
  <si>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</si>
  <si>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</si>
  <si>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</si>
  <si>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</si>
  <si>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</si>
  <si>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</si>
  <si>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</si>
  <si>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</si>
  <si>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</si>
  <si>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</si>
  <si>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</si>
  <si>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</si>
  <si>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</si>
  <si>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</si>
  <si>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</si>
  <si>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</si>
  <si>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</si>
  <si>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</si>
  <si>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</si>
  <si>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</si>
  <si>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</si>
  <si>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</si>
  <si>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</si>
  <si>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</si>
  <si>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</si>
  <si>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</si>
  <si>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</si>
  <si>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</si>
  <si>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</si>
  <si>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</si>
  <si>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</si>
  <si>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</si>
  <si>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</si>
  <si>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</si>
  <si>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</si>
  <si>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</si>
  <si>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</si>
  <si>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</si>
  <si>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</si>
  <si>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</si>
  <si>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</si>
  <si>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</si>
  <si>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</si>
  <si>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</si>
  <si>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</si>
  <si>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</si>
  <si>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</si>
  <si>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</si>
  <si>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</si>
  <si>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</si>
  <si>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</si>
  <si>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</si>
  <si>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</si>
  <si>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</si>
  <si>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</si>
  <si>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</si>
  <si>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</si>
  <si>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</si>
  <si>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</si>
  <si>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</si>
  <si>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</si>
  <si>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</si>
  <si>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</si>
  <si>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</si>
  <si>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</si>
  <si>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</si>
  <si>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</si>
  <si>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</si>
  <si>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</si>
  <si>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</si>
  <si>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</si>
  <si>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</si>
  <si>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</si>
  <si>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</si>
  <si>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</si>
  <si>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</si>
  <si>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</si>
  <si>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</si>
  <si>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</si>
  <si>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</si>
  <si>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</si>
  <si>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</si>
  <si>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</si>
  <si>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</si>
  <si>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</si>
  <si>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</si>
  <si>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</si>
  <si>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</si>
  <si>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</si>
  <si>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</si>
  <si>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</si>
  <si>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</si>
  <si>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</si>
  <si>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</si>
  <si>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</si>
  <si>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</si>
  <si>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</si>
  <si>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</si>
  <si>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</si>
  <si>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</si>
  <si>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</si>
  <si>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</si>
  <si>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</si>
  <si>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</si>
  <si>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</si>
  <si>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</si>
  <si>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</si>
  <si>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</si>
  <si>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</si>
  <si>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</si>
  <si>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</si>
  <si>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</si>
  <si>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</si>
  <si>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</si>
  <si>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</si>
  <si>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</si>
  <si>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</si>
  <si>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</si>
  <si>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</si>
  <si>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</si>
  <si>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</si>
  <si>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</si>
  <si>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</si>
  <si>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</si>
  <si>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</si>
  <si>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</si>
  <si>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</si>
  <si>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</si>
  <si>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</si>
  <si>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</si>
  <si>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</si>
  <si>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</si>
  <si>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</si>
  <si>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</si>
  <si>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</si>
  <si>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</si>
  <si>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</si>
  <si>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</si>
  <si>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</si>
  <si>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</si>
  <si>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</si>
  <si>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</si>
  <si>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</si>
  <si>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</si>
  <si>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</si>
  <si>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</si>
  <si>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</si>
  <si>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</si>
  <si>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</si>
  <si>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</si>
  <si>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</si>
  <si>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</si>
  <si>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</si>
  <si>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</si>
  <si>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</si>
  <si>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</si>
  <si>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</si>
  <si>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</si>
  <si>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</si>
  <si>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</si>
  <si>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</si>
  <si>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</si>
  <si>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</si>
  <si>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</si>
  <si>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</si>
  <si>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</si>
  <si>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</si>
  <si>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</si>
  <si>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</si>
  <si>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</si>
  <si>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</si>
  <si>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</si>
  <si>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</si>
  <si>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</si>
  <si>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</si>
  <si>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</si>
  <si>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</si>
  <si>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</si>
  <si>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</si>
  <si>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</si>
  <si>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</si>
  <si>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</si>
  <si>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</si>
  <si>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</si>
  <si>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</si>
  <si>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</si>
  <si>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</si>
  <si>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</si>
  <si>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</si>
  <si>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</si>
  <si>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</si>
  <si>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</si>
  <si>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</si>
  <si>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</si>
  <si>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</si>
  <si>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</si>
  <si>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</si>
  <si>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</si>
  <si>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</si>
  <si>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</si>
  <si>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</si>
  <si>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</si>
  <si>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</si>
  <si>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</si>
  <si>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</si>
  <si>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</si>
  <si>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</si>
  <si>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</si>
  <si>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</si>
  <si>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</si>
  <si>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</si>
  <si>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</si>
  <si>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</si>
  <si>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</si>
  <si>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</si>
  <si>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</si>
  <si>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</si>
  <si>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</si>
  <si>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</si>
  <si>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</si>
  <si>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</si>
  <si>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</si>
  <si>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</si>
  <si>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</si>
  <si>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</si>
  <si>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</si>
  <si>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</si>
  <si>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</si>
  <si>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</si>
  <si>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</si>
  <si>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</si>
  <si>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</si>
  <si>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</si>
  <si>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</si>
  <si>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</si>
  <si>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</si>
  <si>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</si>
  <si>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</si>
  <si>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</si>
  <si>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</si>
  <si>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</si>
  <si>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</si>
  <si>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</si>
  <si>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</si>
  <si>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</si>
  <si>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</si>
  <si>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</si>
  <si>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</si>
  <si>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</si>
  <si>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</si>
  <si>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</si>
  <si>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</si>
  <si>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</si>
  <si>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</si>
  <si>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</si>
  <si>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</si>
  <si>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</si>
  <si>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</si>
  <si>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</si>
  <si>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</si>
  <si>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</si>
  <si>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</si>
  <si>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</si>
  <si>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</si>
  <si>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</si>
  <si>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</si>
  <si>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</si>
  <si>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</si>
  <si>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</si>
  <si>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</si>
  <si>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</si>
  <si>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</si>
  <si>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</si>
  <si>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</si>
  <si>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</si>
  <si>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</si>
  <si>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</si>
  <si>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</si>
  <si>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</si>
  <si>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</si>
  <si>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</si>
  <si>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</si>
  <si>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</si>
  <si>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</si>
  <si>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</si>
  <si>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</si>
  <si>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</si>
  <si>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</si>
  <si>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</si>
  <si>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</si>
  <si>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</si>
  <si>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</si>
  <si>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</si>
  <si>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</si>
  <si>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</si>
  <si>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</si>
  <si>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</si>
  <si>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</si>
  <si>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</si>
  <si>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</si>
  <si>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</si>
  <si>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</si>
  <si>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</si>
  <si>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</si>
  <si>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</si>
  <si>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</si>
  <si>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</si>
  <si>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</si>
  <si>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</si>
  <si>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</si>
  <si>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</si>
  <si>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</si>
  <si>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</si>
  <si>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</si>
  <si>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</si>
  <si>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</si>
  <si>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</si>
  <si>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</si>
  <si>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</si>
  <si>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</si>
  <si>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</si>
  <si>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</si>
  <si>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</si>
  <si>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</si>
  <si>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</si>
  <si>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</si>
  <si>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</si>
  <si>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</si>
  <si>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</si>
  <si>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</si>
  <si>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</si>
  <si>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</si>
  <si>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</si>
  <si>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</si>
  <si>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</si>
  <si>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</si>
  <si>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</si>
  <si>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</si>
  <si>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</si>
  <si>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</si>
  <si>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</si>
  <si>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</si>
  <si>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</si>
  <si>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</si>
  <si>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</si>
  <si>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</si>
  <si>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</si>
  <si>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</si>
  <si>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</si>
  <si>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</si>
  <si>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</si>
  <si>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</si>
  <si>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</si>
  <si>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</si>
  <si>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</si>
  <si>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</si>
  <si>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</si>
  <si>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</si>
  <si>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</si>
  <si>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</si>
  <si>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</si>
  <si>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</si>
  <si>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</si>
  <si>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</si>
  <si>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</si>
  <si>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</si>
  <si>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</si>
  <si>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</si>
  <si>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</si>
  <si>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</si>
  <si>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</si>
  <si>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</si>
  <si>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</si>
  <si>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</si>
  <si>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</si>
  <si>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</si>
  <si>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</si>
  <si>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</si>
  <si>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</si>
  <si>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</si>
  <si>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</si>
  <si>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</si>
  <si>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</si>
  <si>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</si>
  <si>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</si>
  <si>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</si>
  <si>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</si>
  <si>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</si>
  <si>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</si>
  <si>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</si>
  <si>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</si>
  <si>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</si>
  <si>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</si>
  <si>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</si>
  <si>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</si>
  <si>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</si>
  <si>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</si>
  <si>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</si>
  <si>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</si>
  <si>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</si>
  <si>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</si>
  <si>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</si>
  <si>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</si>
  <si>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</si>
  <si>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</si>
  <si>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</si>
  <si>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</si>
  <si>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</si>
  <si>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</si>
  <si>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</si>
  <si>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</si>
  <si>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</si>
  <si>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</si>
  <si>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</si>
  <si>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</si>
  <si>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</si>
  <si>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</si>
  <si>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</si>
  <si>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</si>
  <si>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</si>
  <si>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</si>
  <si>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</si>
  <si>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</si>
  <si>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</si>
  <si>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</si>
  <si>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</si>
  <si>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</si>
  <si>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</si>
  <si>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</si>
  <si>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</si>
  <si>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</si>
  <si>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</si>
  <si>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</si>
  <si>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</si>
  <si>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</si>
  <si>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</si>
  <si>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</si>
  <si>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</si>
  <si>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</si>
  <si>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</si>
  <si>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</si>
  <si>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</si>
  <si>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</si>
  <si>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</si>
  <si>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</si>
  <si>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</si>
  <si>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</si>
  <si>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</si>
  <si>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</si>
  <si>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</si>
  <si>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</si>
  <si>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</si>
  <si>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</si>
  <si>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</si>
  <si>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</si>
  <si>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</si>
  <si>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</si>
  <si>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</si>
  <si>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</si>
  <si>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</si>
  <si>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</si>
  <si>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</si>
  <si>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</si>
  <si>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</si>
  <si>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</si>
  <si>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</si>
  <si>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</si>
  <si>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</si>
  <si>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</si>
  <si>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</si>
  <si>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</si>
  <si>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</si>
  <si>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</si>
  <si>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</si>
  <si>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</si>
  <si>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</si>
  <si>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</si>
  <si>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</si>
  <si>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</si>
  <si>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</si>
  <si>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</si>
  <si>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</si>
  <si>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</si>
  <si>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</si>
  <si>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</si>
  <si>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</si>
  <si>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</si>
  <si>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</si>
  <si>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</si>
  <si>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</si>
  <si>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</si>
  <si>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</si>
  <si>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</si>
  <si>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</si>
  <si>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</si>
  <si>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</si>
  <si>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</si>
  <si>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</si>
  <si>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</si>
  <si>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</si>
  <si>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</si>
  <si>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</si>
  <si>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</si>
  <si>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</si>
  <si>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</si>
  <si>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</si>
  <si>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</si>
  <si>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</si>
  <si>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</si>
  <si>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</si>
  <si>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</si>
  <si>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</si>
  <si>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</si>
  <si>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</si>
  <si>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</si>
  <si>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</si>
  <si>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</si>
  <si>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</si>
  <si>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</si>
  <si>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</si>
  <si>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</si>
  <si>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</si>
  <si>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</si>
  <si>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</si>
  <si>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</si>
  <si>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</si>
  <si>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</si>
  <si>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</si>
  <si>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</si>
  <si>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</si>
  <si>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</si>
  <si>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</si>
  <si>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</si>
  <si>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</si>
  <si>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</si>
  <si>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</si>
  <si>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</si>
  <si>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</si>
  <si>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</si>
  <si>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</si>
  <si>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</si>
  <si>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</si>
  <si>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</si>
  <si>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</si>
  <si>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</si>
  <si>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</si>
  <si>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</si>
  <si>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</si>
  <si>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</si>
  <si>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</si>
  <si>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</si>
  <si>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</si>
  <si>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</si>
  <si>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</si>
  <si>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</si>
  <si>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</si>
  <si>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</si>
  <si>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</si>
  <si>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</si>
  <si>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</si>
  <si>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</si>
  <si>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</si>
  <si>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</si>
  <si>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</si>
  <si>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</si>
  <si>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</si>
  <si>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</si>
  <si>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</si>
  <si>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</si>
  <si>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</si>
  <si>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</si>
  <si>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</si>
  <si>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</si>
  <si>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</si>
  <si>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</si>
  <si>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</si>
  <si>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</si>
  <si>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</si>
  <si>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</si>
  <si>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</si>
  <si>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</si>
  <si>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</si>
  <si>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</si>
  <si>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</si>
  <si>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</si>
  <si>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</si>
  <si>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</si>
  <si>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</si>
  <si>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</si>
  <si>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</si>
  <si>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</si>
  <si>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</si>
  <si>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</si>
  <si>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</si>
  <si>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</si>
  <si>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</si>
  <si>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</si>
  <si>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</si>
  <si>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</si>
  <si>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</si>
  <si>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</si>
  <si>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</si>
  <si>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</si>
  <si>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</si>
  <si>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</si>
  <si>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</si>
  <si>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</si>
  <si>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</si>
  <si>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</si>
  <si>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</si>
  <si>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</si>
  <si>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</si>
  <si>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</si>
  <si>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</si>
  <si>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</si>
  <si>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</si>
  <si>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</si>
  <si>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</si>
  <si>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</si>
  <si>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</si>
  <si>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</si>
  <si>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</si>
  <si>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</si>
  <si>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</si>
  <si>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</si>
  <si>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</si>
  <si>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</si>
  <si>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</si>
  <si>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</si>
  <si>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</si>
  <si>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</si>
  <si>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</si>
  <si>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</si>
  <si>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</si>
  <si>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</si>
  <si>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</si>
  <si>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</si>
  <si>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</si>
  <si>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</si>
  <si>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</si>
  <si>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</si>
  <si>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</si>
  <si>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</si>
  <si>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</si>
  <si>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</si>
  <si>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</si>
  <si>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</si>
  <si>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</si>
  <si>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</si>
  <si>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</si>
  <si>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</si>
  <si>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</si>
  <si>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</si>
  <si>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</si>
  <si>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</si>
  <si>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</si>
  <si>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</si>
  <si>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</si>
  <si>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</si>
  <si>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</si>
  <si>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</si>
  <si>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</si>
  <si>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</si>
  <si>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</si>
  <si>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</si>
  <si>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</si>
  <si>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</si>
  <si>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</si>
  <si>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</si>
  <si>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</si>
  <si>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</si>
  <si>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</si>
  <si>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</si>
  <si>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</si>
  <si>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</si>
  <si>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</si>
  <si>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</si>
  <si>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</si>
  <si>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</si>
  <si>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</si>
  <si>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</si>
  <si>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</si>
  <si>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</si>
  <si>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</si>
  <si>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</si>
  <si>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</si>
  <si>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</si>
  <si>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</si>
  <si>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</si>
  <si>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</si>
  <si>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</si>
  <si>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</si>
  <si>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</si>
  <si>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</si>
  <si>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</si>
  <si>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</si>
  <si>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</si>
  <si>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</si>
  <si>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</si>
  <si>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</si>
  <si>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</si>
  <si>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</si>
  <si>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</si>
  <si>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</si>
  <si>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</si>
  <si>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</si>
  <si>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</si>
  <si>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</si>
  <si>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</si>
  <si>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</si>
  <si>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</si>
  <si>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</si>
  <si>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</si>
  <si>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</si>
  <si>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</si>
  <si>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</si>
  <si>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</si>
  <si>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</si>
  <si>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</si>
  <si>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</si>
  <si>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</si>
  <si>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</si>
  <si>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</si>
  <si>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</si>
  <si>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</si>
  <si>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</si>
  <si>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</si>
  <si>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</si>
  <si>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</si>
  <si>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</si>
  <si>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</si>
  <si>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</si>
  <si>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</si>
  <si>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</si>
  <si>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</si>
  <si>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</si>
  <si>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</si>
  <si>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</si>
  <si>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</si>
  <si>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</si>
  <si>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</si>
  <si>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</si>
  <si>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</si>
  <si>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</si>
  <si>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</si>
  <si>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</si>
  <si>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</si>
  <si>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</si>
  <si>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</si>
  <si>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</si>
  <si>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</si>
  <si>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</si>
  <si>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</si>
  <si>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</si>
  <si>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</si>
  <si>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</si>
  <si>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</si>
  <si>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</si>
  <si>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</si>
  <si>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</si>
  <si>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</si>
  <si>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</si>
  <si>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</si>
  <si>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</si>
  <si>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</si>
  <si>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</si>
  <si>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</si>
  <si>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</si>
  <si>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</si>
  <si>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</si>
  <si>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</si>
  <si>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</si>
  <si>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</si>
  <si>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</si>
  <si>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</si>
  <si>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</si>
  <si>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</si>
  <si>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</si>
  <si>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</si>
  <si>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</si>
  <si>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</si>
  <si>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</si>
  <si>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</si>
  <si>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</si>
  <si>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</si>
  <si>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</si>
  <si>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</si>
  <si>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</si>
  <si>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</si>
  <si>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</si>
  <si>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</si>
  <si>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</si>
  <si>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</si>
  <si>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</si>
  <si>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</si>
  <si>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</si>
  <si>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</si>
  <si>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</si>
  <si>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</si>
  <si>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</si>
  <si>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</si>
  <si>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</si>
  <si>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</si>
  <si>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</si>
  <si>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</si>
  <si>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</si>
  <si>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</si>
  <si>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</si>
  <si>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</si>
  <si>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</si>
  <si>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</si>
  <si>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</si>
  <si>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</si>
  <si>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</si>
  <si>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</si>
  <si>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</si>
  <si>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</si>
  <si>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</si>
  <si>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</si>
  <si>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</si>
  <si>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</si>
  <si>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</si>
  <si>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</si>
  <si>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</si>
  <si>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</si>
  <si>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</si>
  <si>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</si>
  <si>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</si>
  <si>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</si>
  <si>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</si>
  <si>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</si>
  <si>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</si>
  <si>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</si>
  <si>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</si>
  <si>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</si>
  <si>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</si>
  <si>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</si>
  <si>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</si>
  <si>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</si>
  <si>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</si>
  <si>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</si>
  <si>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</si>
  <si>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</si>
  <si>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</si>
  <si>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</si>
  <si>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</si>
  <si>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</si>
  <si>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</si>
  <si>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</si>
  <si>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</si>
  <si>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</si>
  <si>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</si>
  <si>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</si>
  <si>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</si>
  <si>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</si>
  <si>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</si>
  <si>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</si>
  <si>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</si>
  <si>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</si>
  <si>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</si>
  <si>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</si>
  <si>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</si>
  <si>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</si>
  <si>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</si>
  <si>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</si>
  <si>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</si>
  <si>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</si>
  <si>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</si>
  <si>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</si>
  <si>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</si>
  <si>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</si>
  <si>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</si>
  <si>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</si>
  <si>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</si>
  <si>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</si>
  <si>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</si>
  <si>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</si>
  <si>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</si>
  <si>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</si>
  <si>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</si>
  <si>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</si>
  <si>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</si>
  <si>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</si>
  <si>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</si>
  <si>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</si>
  <si>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</si>
  <si>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</si>
  <si>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</si>
  <si>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</si>
  <si>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</si>
  <si>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</si>
  <si>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</si>
  <si>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</si>
  <si>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</si>
  <si>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</si>
  <si>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</si>
  <si>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</si>
  <si>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</si>
  <si>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</si>
  <si>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</si>
  <si>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</si>
  <si>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</si>
  <si>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</si>
  <si>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</si>
  <si>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</si>
  <si>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</si>
  <si>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</si>
  <si>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</si>
  <si>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</si>
  <si>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</si>
  <si>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</si>
  <si>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</si>
  <si>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</si>
  <si>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</si>
  <si>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</si>
  <si>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</si>
  <si>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</si>
  <si>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</si>
  <si>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</si>
  <si>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</si>
  <si>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</si>
  <si>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</si>
  <si>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</si>
  <si>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</si>
  <si>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</si>
  <si>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</si>
  <si>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</si>
  <si>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</si>
  <si>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</si>
  <si>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</si>
  <si>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</si>
  <si>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</si>
  <si>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</si>
  <si>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</si>
  <si>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</si>
  <si>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</si>
  <si>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</si>
  <si>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</si>
  <si>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</si>
  <si>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</si>
  <si>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</si>
  <si>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</si>
  <si>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</si>
  <si>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</si>
  <si>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</si>
  <si>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</si>
  <si>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</si>
  <si>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</si>
  <si>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</si>
  <si>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</si>
  <si>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</si>
  <si>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</si>
  <si>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</si>
  <si>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</si>
  <si>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</si>
  <si>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</si>
  <si>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</si>
  <si>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</si>
  <si>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</si>
  <si>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</si>
  <si>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</si>
  <si>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</si>
  <si>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</si>
  <si>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</si>
  <si>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</si>
  <si>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</si>
  <si>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</si>
  <si>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</si>
  <si>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</si>
  <si>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</si>
  <si>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</si>
  <si>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</si>
  <si>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</si>
  <si>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</si>
  <si>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</si>
  <si>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</si>
  <si>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</si>
  <si>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</si>
  <si>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</si>
  <si>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</si>
  <si>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</si>
  <si>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</si>
  <si>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</si>
  <si>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</si>
  <si>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</si>
  <si>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</si>
  <si>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</si>
  <si>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</si>
  <si>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</si>
  <si>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</si>
  <si>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</si>
  <si>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</si>
  <si>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</si>
  <si>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</si>
  <si>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</si>
  <si>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</si>
  <si>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</si>
  <si>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</si>
  <si>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</si>
  <si>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</si>
  <si>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</si>
  <si>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</si>
  <si>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</si>
  <si>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</si>
  <si>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</si>
  <si>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</si>
  <si>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</si>
  <si>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</si>
  <si>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</si>
  <si>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</si>
  <si>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</si>
  <si>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</si>
  <si>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</si>
  <si>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</si>
  <si>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</si>
  <si>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</si>
  <si>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</si>
  <si>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</si>
  <si>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</si>
  <si>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</si>
  <si>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</si>
  <si>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</si>
  <si>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</si>
  <si>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</si>
  <si>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</si>
  <si>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</si>
  <si>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</si>
  <si>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</si>
  <si>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</si>
  <si>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</si>
  <si>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</si>
  <si>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</si>
  <si>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</si>
  <si>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</si>
  <si>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</si>
  <si>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</si>
  <si>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</si>
  <si>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</si>
  <si>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</si>
  <si>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</si>
  <si>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</si>
  <si>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</si>
  <si>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</si>
  <si>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</si>
  <si>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</si>
  <si>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</si>
  <si>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</si>
  <si>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</si>
  <si>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</si>
  <si>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</si>
  <si>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</si>
  <si>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</si>
  <si>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</si>
  <si>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</si>
  <si>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</si>
  <si>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</si>
  <si>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</si>
  <si>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</si>
  <si>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</si>
  <si>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</si>
  <si>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</si>
  <si>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</si>
  <si>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</si>
  <si>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</si>
  <si>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</si>
  <si>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</si>
  <si>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</si>
  <si>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</si>
  <si>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</si>
  <si>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</si>
  <si>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</si>
  <si>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</si>
  <si>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</si>
  <si>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</si>
  <si>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</si>
  <si>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</si>
  <si>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</si>
  <si>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</si>
  <si>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</si>
  <si>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</si>
  <si>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</si>
  <si>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</si>
  <si>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</si>
  <si>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</si>
  <si>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</si>
  <si>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</si>
  <si>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</si>
  <si>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</si>
  <si>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</si>
  <si>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</si>
  <si>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</si>
  <si>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</si>
  <si>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</si>
  <si>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</si>
  <si>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</si>
  <si>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</si>
  <si>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</si>
  <si>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</si>
  <si>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</si>
  <si>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</si>
  <si>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</si>
  <si>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</si>
  <si>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</si>
  <si>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</si>
  <si>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</si>
  <si>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</si>
  <si>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</si>
  <si>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</si>
  <si>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</si>
  <si>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</si>
  <si>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</si>
  <si>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</si>
  <si>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</si>
  <si>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</si>
  <si>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</si>
  <si>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</si>
  <si>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</si>
  <si>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</si>
  <si>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</si>
  <si>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</si>
  <si>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</si>
  <si>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</si>
  <si>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</si>
  <si>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</si>
  <si>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</si>
  <si>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</si>
  <si>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</si>
  <si>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</si>
  <si>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</si>
  <si>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</si>
  <si>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</si>
  <si>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</si>
  <si>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</si>
  <si>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</si>
  <si>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</si>
  <si>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</si>
  <si>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</si>
  <si>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</si>
  <si>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</si>
  <si>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</si>
  <si>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</si>
  <si>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</si>
  <si>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</si>
  <si>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</si>
  <si>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</si>
  <si>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</si>
  <si>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</si>
  <si>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</si>
  <si>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</si>
  <si>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</si>
  <si>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</si>
  <si>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</si>
  <si>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</si>
  <si>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</si>
  <si>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</si>
  <si>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</si>
  <si>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</si>
  <si>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</si>
  <si>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</si>
  <si>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</si>
  <si>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</si>
  <si>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</si>
  <si>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</si>
  <si>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</si>
  <si>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</si>
  <si>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</si>
  <si>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</si>
  <si>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</si>
  <si>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</si>
  <si>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</si>
  <si>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</si>
  <si>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</si>
  <si>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</si>
  <si>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</si>
  <si>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</si>
  <si>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</si>
  <si>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</si>
  <si>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</si>
  <si>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</si>
  <si>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</si>
  <si>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</si>
  <si>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</si>
  <si>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</si>
  <si>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</si>
  <si>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</si>
  <si>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</si>
  <si>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</si>
  <si>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</si>
  <si>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</si>
  <si>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</si>
  <si>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</si>
  <si>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</si>
  <si>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</si>
  <si>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</si>
  <si>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</si>
  <si>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</si>
  <si>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</si>
  <si>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</si>
  <si>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</si>
  <si>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</si>
  <si>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</si>
  <si>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</si>
  <si>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</si>
  <si>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</si>
  <si>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</si>
  <si>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</si>
  <si>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</si>
  <si>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</si>
  <si>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</si>
  <si>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</si>
  <si>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</si>
  <si>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</si>
  <si>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</si>
  <si>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</si>
  <si>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</si>
  <si>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</si>
  <si>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</si>
  <si>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</si>
  <si>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</si>
  <si>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</si>
  <si>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</si>
  <si>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</si>
  <si>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</si>
  <si>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</si>
  <si>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</si>
  <si>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</si>
  <si>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</si>
  <si>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</si>
  <si>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</si>
  <si>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</si>
  <si>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</si>
  <si>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</si>
  <si>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</si>
  <si>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</si>
  <si>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</si>
  <si>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</si>
  <si>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</si>
  <si>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</si>
  <si>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</si>
  <si>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</si>
  <si>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</si>
  <si>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</si>
  <si>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</si>
  <si>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</si>
  <si>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</si>
  <si>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</si>
  <si>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</si>
  <si>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</si>
  <si>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</si>
  <si>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</si>
  <si>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</si>
  <si>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</si>
  <si>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</si>
  <si>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</si>
  <si>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</si>
  <si>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</si>
  <si>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</si>
  <si>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</si>
  <si>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</si>
  <si>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</si>
  <si>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</si>
  <si>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</si>
  <si>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</si>
  <si>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</si>
  <si>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</si>
  <si>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</si>
  <si>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</si>
  <si>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</si>
  <si>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</si>
  <si>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</si>
  <si>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</si>
  <si>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</si>
  <si>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</si>
  <si>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</si>
  <si>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</si>
  <si>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</si>
  <si>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</si>
  <si>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</si>
  <si>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</si>
  <si>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</si>
  <si>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</si>
  <si>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</si>
  <si>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</si>
  <si>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</si>
  <si>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</si>
  <si>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</si>
  <si>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</si>
  <si>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</si>
  <si>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</si>
  <si>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</si>
  <si>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</si>
  <si>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</si>
  <si>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</si>
  <si>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</si>
  <si>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</si>
  <si>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</si>
  <si>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</si>
  <si>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</si>
  <si>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</si>
  <si>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</si>
  <si>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</si>
  <si>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</si>
  <si>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</si>
  <si>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</si>
  <si>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</si>
  <si>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</si>
  <si>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</si>
  <si>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</si>
  <si>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</si>
  <si>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</si>
  <si>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</si>
  <si>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</si>
  <si>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</si>
  <si>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</si>
  <si>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</si>
  <si>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</si>
  <si>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</si>
  <si>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</si>
  <si>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</si>
  <si>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</si>
  <si>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</si>
  <si>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</si>
  <si>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</si>
  <si>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</si>
  <si>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</si>
  <si>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</si>
  <si>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</si>
  <si>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</si>
  <si>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</si>
  <si>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</si>
  <si>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</si>
  <si>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</si>
  <si>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</si>
  <si>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</si>
  <si>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</si>
  <si>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</si>
  <si>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</si>
  <si>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</si>
  <si>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</si>
  <si>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</si>
  <si>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</si>
  <si>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</si>
  <si>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</si>
  <si>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</si>
  <si>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</si>
  <si>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</si>
  <si>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</si>
  <si>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</si>
  <si>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</si>
  <si>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</si>
  <si>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</si>
  <si>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</si>
  <si>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</si>
  <si>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</si>
  <si>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</si>
  <si>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</si>
  <si>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</si>
  <si>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</si>
  <si>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</si>
  <si>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</si>
  <si>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</si>
  <si>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</si>
  <si>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</si>
  <si>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</si>
  <si>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</si>
  <si>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</si>
  <si>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</si>
  <si>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</si>
  <si>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</si>
  <si>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</si>
  <si>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</si>
  <si>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</si>
  <si>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</si>
  <si>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</si>
  <si>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</si>
  <si>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</si>
  <si>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</si>
  <si>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</si>
  <si>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</si>
  <si>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</si>
  <si>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</si>
  <si>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</si>
  <si>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</si>
  <si>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</si>
  <si>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</si>
  <si>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</si>
  <si>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</si>
  <si>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</si>
  <si>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</si>
  <si>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</si>
  <si>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</si>
  <si>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</si>
  <si>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</si>
  <si>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</si>
  <si>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</si>
  <si>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</si>
  <si>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</si>
  <si>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</si>
  <si>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</si>
  <si>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</si>
  <si>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</si>
  <si>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</si>
  <si>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</si>
  <si>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</si>
  <si>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</si>
  <si>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</si>
  <si>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</si>
  <si>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</si>
  <si>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</si>
  <si>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</si>
  <si>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</si>
  <si>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</si>
  <si>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</si>
  <si>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</si>
  <si>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</si>
  <si>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</si>
  <si>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</si>
  <si>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</si>
  <si>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</si>
  <si>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</si>
  <si>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</si>
  <si>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</si>
  <si>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</si>
  <si>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</si>
  <si>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</si>
  <si>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</si>
  <si>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</si>
  <si>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</si>
  <si>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</si>
  <si>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</si>
  <si>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</si>
  <si>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</si>
  <si>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</si>
  <si>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</si>
  <si>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</si>
  <si>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</si>
  <si>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</si>
  <si>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</si>
  <si>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</si>
  <si>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</si>
  <si>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</si>
  <si>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</si>
  <si>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</si>
  <si>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</si>
  <si>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</si>
  <si>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</si>
  <si>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</si>
  <si>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</si>
  <si>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</si>
  <si>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</si>
  <si>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</si>
  <si>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</si>
  <si>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</si>
  <si>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</si>
  <si>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</si>
  <si>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</si>
  <si>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</si>
  <si>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</si>
  <si>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</si>
  <si>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</si>
  <si>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</si>
  <si>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</si>
  <si>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</si>
  <si>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</si>
  <si>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</si>
  <si>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</si>
  <si>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</si>
  <si>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</si>
  <si>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</si>
  <si>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</si>
  <si>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</si>
  <si>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</si>
  <si>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</si>
  <si>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</si>
  <si>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</si>
  <si>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</si>
  <si>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</si>
  <si>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</si>
  <si>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</si>
  <si>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</si>
  <si>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</si>
  <si>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</si>
  <si>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</si>
  <si>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</si>
  <si>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</si>
  <si>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</si>
  <si>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</si>
  <si>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</si>
  <si>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</si>
  <si>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</si>
  <si>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</si>
  <si>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</si>
  <si>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</si>
  <si>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</si>
  <si>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</si>
  <si>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</si>
  <si>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</si>
  <si>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</si>
  <si>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</si>
  <si>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</si>
  <si>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</si>
  <si>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</si>
  <si>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</si>
  <si>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</si>
  <si>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</si>
  <si>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</si>
  <si>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</si>
  <si>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</si>
  <si>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</si>
  <si>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</si>
  <si>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</si>
  <si>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</si>
  <si>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</si>
  <si>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</si>
  <si>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</si>
  <si>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</si>
  <si>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</si>
  <si>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</si>
  <si>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</si>
  <si>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</si>
  <si>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</si>
  <si>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</si>
  <si>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</si>
  <si>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</si>
  <si>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</si>
  <si>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</si>
  <si>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</si>
  <si>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</si>
  <si>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</si>
  <si>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</si>
  <si>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</si>
  <si>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</si>
  <si>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</si>
  <si>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</si>
  <si>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</si>
  <si>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</si>
  <si>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</si>
  <si>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</si>
  <si>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</si>
  <si>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</si>
  <si>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</si>
  <si>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</si>
  <si>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</si>
  <si>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</si>
  <si>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</si>
  <si>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</si>
  <si>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</si>
  <si>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</si>
  <si>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</si>
  <si>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</si>
  <si>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</si>
  <si>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</si>
  <si>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</si>
  <si>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</si>
  <si>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</si>
  <si>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</si>
  <si>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</si>
  <si>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</si>
  <si>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</si>
  <si>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</si>
  <si>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</si>
  <si>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</si>
  <si>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</si>
  <si>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</si>
  <si>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</si>
  <si>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</si>
  <si>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</si>
  <si>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</si>
  <si>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</si>
  <si>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</si>
  <si>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</si>
  <si>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</si>
  <si>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</si>
  <si>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</si>
  <si>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</si>
  <si>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</si>
  <si>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</si>
  <si>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</si>
  <si>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</si>
  <si>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</si>
  <si>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</si>
  <si>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</si>
  <si>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</si>
  <si>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</si>
  <si>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</si>
  <si>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</si>
  <si>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</si>
  <si>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</si>
  <si>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</si>
  <si>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</si>
  <si>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</si>
  <si>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</si>
  <si>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</si>
  <si>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</si>
  <si>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</si>
  <si>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</si>
  <si>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</si>
  <si>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</si>
  <si>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</si>
  <si>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</si>
  <si>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</si>
  <si>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</si>
  <si>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</si>
  <si>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</si>
  <si>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</si>
  <si>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</si>
  <si>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</si>
  <si>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</si>
  <si>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</si>
  <si>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</si>
  <si>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</si>
  <si>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</si>
  <si>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</si>
  <si>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</si>
  <si>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</si>
  <si>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</si>
  <si>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</si>
  <si>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</si>
  <si>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</si>
  <si>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</si>
  <si>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</si>
  <si>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</si>
  <si>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</si>
  <si>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</si>
  <si>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</si>
  <si>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</si>
  <si>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</si>
  <si>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</si>
  <si>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</si>
  <si>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</si>
  <si>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</si>
  <si>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</si>
  <si>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</si>
  <si>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</si>
  <si>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</si>
  <si>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</si>
  <si>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</si>
  <si>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</si>
  <si>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</si>
  <si>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</si>
  <si>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</si>
  <si>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</si>
  <si>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</si>
  <si>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</si>
  <si>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</si>
  <si>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</si>
  <si>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</si>
  <si>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</si>
  <si>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</si>
  <si>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</si>
  <si>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</si>
  <si>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</si>
  <si>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</si>
  <si>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</si>
  <si>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</si>
  <si>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</si>
  <si>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</si>
  <si>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</si>
  <si>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</si>
  <si>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</si>
  <si>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</si>
  <si>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</si>
  <si>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</si>
  <si>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</si>
  <si>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</si>
  <si>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</si>
  <si>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</si>
  <si>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</si>
  <si>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</si>
  <si>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</si>
  <si>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</si>
  <si>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</si>
  <si>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</si>
  <si>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</si>
  <si>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</si>
  <si>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</si>
  <si>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</si>
  <si>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</si>
  <si>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</si>
  <si>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</si>
  <si>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</si>
  <si>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</si>
  <si>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</si>
  <si>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</si>
  <si>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</si>
  <si>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</si>
  <si>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</si>
  <si>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</si>
  <si>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</si>
  <si>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</si>
  <si>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</si>
  <si>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</si>
  <si>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</si>
  <si>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</si>
  <si>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</si>
  <si>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</si>
  <si>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</si>
  <si>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</si>
  <si>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</si>
  <si>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</si>
  <si>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</si>
  <si>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</si>
  <si>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</si>
  <si>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</si>
  <si>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</si>
  <si>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</si>
  <si>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</si>
  <si>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</si>
  <si>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</si>
  <si>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</si>
  <si>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</si>
  <si>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</si>
  <si>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</si>
  <si>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</si>
  <si>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</si>
  <si>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</si>
  <si>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</si>
  <si>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</si>
  <si>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</si>
  <si>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</si>
  <si>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</si>
  <si>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</si>
  <si>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</si>
  <si>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</si>
  <si>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</si>
  <si>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</si>
  <si>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</si>
  <si>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</si>
  <si>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</si>
  <si>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</si>
  <si>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</si>
  <si>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</si>
  <si>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</si>
  <si>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</si>
  <si>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</si>
  <si>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</si>
  <si>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</si>
  <si>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</si>
  <si>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</si>
  <si>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</si>
  <si>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</si>
  <si>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</si>
  <si>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</si>
  <si>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</si>
  <si>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</si>
  <si>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</si>
  <si>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</si>
  <si>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</si>
  <si>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</si>
  <si>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</si>
  <si>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</si>
  <si>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</si>
  <si>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</si>
  <si>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</si>
  <si>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</si>
  <si>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</si>
  <si>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</si>
  <si>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</si>
  <si>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</si>
  <si>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</si>
  <si>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</si>
  <si>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</si>
  <si>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</si>
  <si>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</si>
  <si>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</si>
  <si>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</si>
  <si>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</si>
  <si>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</si>
  <si>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</si>
  <si>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</si>
  <si>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</si>
  <si>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</si>
  <si>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</si>
  <si>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</si>
  <si>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</si>
  <si>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</si>
  <si>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</si>
  <si>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</si>
  <si>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</si>
  <si>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</si>
  <si>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</si>
  <si>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</si>
  <si>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</si>
  <si>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</si>
  <si>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</si>
  <si>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</si>
  <si>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</si>
  <si>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</si>
  <si>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</si>
  <si>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</si>
  <si>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</si>
  <si>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</si>
  <si>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</si>
  <si>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</si>
  <si>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</si>
  <si>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</si>
  <si>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</si>
  <si>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</si>
  <si>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</si>
  <si>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</si>
  <si>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</si>
  <si>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</si>
  <si>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</si>
  <si>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</si>
  <si>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</si>
  <si>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</si>
  <si>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</si>
  <si>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</si>
  <si>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</si>
  <si>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</si>
  <si>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</si>
  <si>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</si>
  <si>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</si>
  <si>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</si>
  <si>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</si>
  <si>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</si>
  <si>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</si>
  <si>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</si>
  <si>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</si>
  <si>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</si>
  <si>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</si>
  <si>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</si>
  <si>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</si>
  <si>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</si>
  <si>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</si>
  <si>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</si>
  <si>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</si>
  <si>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</si>
  <si>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</si>
  <si>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</si>
  <si>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</si>
  <si>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</si>
  <si>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</si>
  <si>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</si>
  <si>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</si>
  <si>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</si>
  <si>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</si>
  <si>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</si>
  <si>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</si>
  <si>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</si>
  <si>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</si>
  <si>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</si>
  <si>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</si>
  <si>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</si>
  <si>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</si>
  <si>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</si>
  <si>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</si>
  <si>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</si>
  <si>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</si>
  <si>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</si>
  <si>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</si>
  <si>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</si>
  <si>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</si>
  <si>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</si>
  <si>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</si>
  <si>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</si>
  <si>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</si>
  <si>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</si>
  <si>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</si>
  <si>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</si>
  <si>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</si>
  <si>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</si>
  <si>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</si>
  <si>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</si>
  <si>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</si>
  <si>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</si>
  <si>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</si>
  <si>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</si>
  <si>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</si>
  <si>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</si>
  <si>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</si>
  <si>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</si>
  <si>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</si>
  <si>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</si>
  <si>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</si>
  <si>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</si>
  <si>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</si>
  <si>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</si>
  <si>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</si>
  <si>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</si>
  <si>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</si>
  <si>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</si>
  <si>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</si>
  <si>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</si>
  <si>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</si>
  <si>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</si>
  <si>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</si>
  <si>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</si>
  <si>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</si>
  <si>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</si>
  <si>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</si>
  <si>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</si>
  <si>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</si>
  <si>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</si>
  <si>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</si>
  <si>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</si>
  <si>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</si>
  <si>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</si>
  <si>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</si>
  <si>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</si>
  <si>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</si>
  <si>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</si>
  <si>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</si>
  <si>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</si>
  <si>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</si>
  <si>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</si>
  <si>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</si>
  <si>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</si>
  <si>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</si>
  <si>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</si>
  <si>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</si>
  <si>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</si>
  <si>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</si>
  <si>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</si>
  <si>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</si>
  <si>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</si>
  <si>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</si>
  <si>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</si>
  <si>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</si>
  <si>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</si>
  <si>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</si>
  <si>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</si>
  <si>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</si>
  <si>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</si>
  <si>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</si>
  <si>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</si>
  <si>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</si>
  <si>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</si>
  <si>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</si>
  <si>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</si>
  <si>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</si>
  <si>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</si>
  <si>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</si>
  <si>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</si>
  <si>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</si>
  <si>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</si>
  <si>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</si>
  <si>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</si>
  <si>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</si>
  <si>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</si>
  <si>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</si>
  <si>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</si>
  <si>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</si>
  <si>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</si>
  <si>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</si>
  <si>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</si>
  <si>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</si>
  <si>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</si>
  <si>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</si>
  <si>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</si>
  <si>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</si>
  <si>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</si>
  <si>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</si>
  <si>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</si>
  <si>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</si>
  <si>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</si>
  <si>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</si>
  <si>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</si>
  <si>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</si>
  <si>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</si>
  <si>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</si>
  <si>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</si>
  <si>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</si>
  <si>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</si>
  <si>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</si>
  <si>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</si>
  <si>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</si>
  <si>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</si>
  <si>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</si>
  <si>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</si>
  <si>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</si>
  <si>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</si>
  <si>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</si>
  <si>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</si>
  <si>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</si>
  <si>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</si>
  <si>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</si>
  <si>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</si>
  <si>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</si>
  <si>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</si>
  <si>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</si>
  <si>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</si>
  <si>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</si>
  <si>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</si>
  <si>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</si>
  <si>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</si>
  <si>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</si>
  <si>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</si>
  <si>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</si>
  <si>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</si>
  <si>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</si>
  <si>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</si>
  <si>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</si>
  <si>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</si>
  <si>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</si>
  <si>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</si>
  <si>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</si>
  <si>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</si>
  <si>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</si>
  <si>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</si>
  <si>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</si>
  <si>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</si>
  <si>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</si>
  <si>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</si>
  <si>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</si>
  <si>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</si>
  <si>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</si>
  <si>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</si>
  <si>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</si>
  <si>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</si>
  <si>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</si>
  <si>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</si>
  <si>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</si>
  <si>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</si>
  <si>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</si>
  <si>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</si>
  <si>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</si>
  <si>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</si>
  <si>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</si>
  <si>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</si>
  <si>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</si>
  <si>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</si>
  <si>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</si>
  <si>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</si>
  <si>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</si>
  <si>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</si>
  <si>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</si>
  <si>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</si>
  <si>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</si>
  <si>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</si>
  <si>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</si>
  <si>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</si>
  <si>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</si>
  <si>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</si>
  <si>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</si>
  <si>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</si>
  <si>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</si>
  <si>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</si>
  <si>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</si>
  <si>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</si>
  <si>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</si>
  <si>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</si>
  <si>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</si>
  <si>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</si>
  <si>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</si>
  <si>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</si>
  <si>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</si>
  <si>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</si>
  <si>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</si>
  <si>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</si>
  <si>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</si>
  <si>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</si>
  <si>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</si>
  <si>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</si>
  <si>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</si>
  <si>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</si>
  <si>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</si>
  <si>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</si>
  <si>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</si>
  <si>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</si>
  <si>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</si>
  <si>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</si>
  <si>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</si>
  <si>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</si>
  <si>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</si>
  <si>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</si>
  <si>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</si>
  <si>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</si>
  <si>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</si>
  <si>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</si>
  <si>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</si>
  <si>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</si>
  <si>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</si>
  <si>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</si>
  <si>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</si>
  <si>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</si>
  <si>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</si>
  <si>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</si>
  <si>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</si>
  <si>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</si>
  <si>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</si>
  <si>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</si>
  <si>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</si>
  <si>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</si>
  <si>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</si>
  <si>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</si>
  <si>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</si>
  <si>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</si>
  <si>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</si>
  <si>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</si>
  <si>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</si>
  <si>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</si>
  <si>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</si>
  <si>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</si>
  <si>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</si>
  <si>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</si>
  <si>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</si>
  <si>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</si>
  <si>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</si>
  <si>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</si>
  <si>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</si>
  <si>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</si>
  <si>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</si>
  <si>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</si>
  <si>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</si>
  <si>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</si>
  <si>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</si>
  <si>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</si>
  <si>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</si>
  <si>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</si>
  <si>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</si>
  <si>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</si>
  <si>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</si>
  <si>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</si>
  <si>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</si>
  <si>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</si>
  <si>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</si>
  <si>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</si>
  <si>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</si>
  <si>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</si>
  <si>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</si>
  <si>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</si>
  <si>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</si>
  <si>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</si>
  <si>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</si>
  <si>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</si>
  <si>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</si>
  <si>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</si>
  <si>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</si>
  <si>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</si>
  <si>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</si>
  <si>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</si>
  <si>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</si>
  <si>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</si>
  <si>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</si>
  <si>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</si>
  <si>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</si>
  <si>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</si>
  <si>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</si>
  <si>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</si>
  <si>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</si>
  <si>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</si>
  <si>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</si>
  <si>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</si>
  <si>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</si>
  <si>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</si>
  <si>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</si>
  <si>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</si>
  <si>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</si>
  <si>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</si>
  <si>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</si>
  <si>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</si>
  <si>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</si>
  <si>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</si>
  <si>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</si>
  <si>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</si>
  <si>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</si>
  <si>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</si>
  <si>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</si>
  <si>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</si>
  <si>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</si>
  <si>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</si>
  <si>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</si>
  <si>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</si>
  <si>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</si>
  <si>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</si>
  <si>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</si>
  <si>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</si>
  <si>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</si>
  <si>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</si>
  <si>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</si>
  <si>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</si>
  <si>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</si>
  <si>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</si>
  <si>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</si>
  <si>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</si>
  <si>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</si>
  <si>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</si>
  <si>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</si>
  <si>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</si>
  <si>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</si>
  <si>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</si>
  <si>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</si>
  <si>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</si>
  <si>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</si>
  <si>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</si>
  <si>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</si>
  <si>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</si>
  <si>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</si>
  <si>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</si>
  <si>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</si>
  <si>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</si>
  <si>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</si>
  <si>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</si>
  <si>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</si>
  <si>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</si>
  <si>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</si>
  <si>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</si>
  <si>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</si>
  <si>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</si>
  <si>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</si>
  <si>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</si>
  <si>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</si>
  <si>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</si>
  <si>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</si>
  <si>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</si>
  <si>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</si>
  <si>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</si>
  <si>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</si>
  <si>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</si>
  <si>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</si>
  <si>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</si>
  <si>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</si>
  <si>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</si>
  <si>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</si>
  <si>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</si>
  <si>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</si>
  <si>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</si>
  <si>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</si>
  <si>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</si>
  <si>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</si>
  <si>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</si>
  <si>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</si>
  <si>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</si>
  <si>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</si>
  <si>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</si>
  <si>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</si>
  <si>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</si>
  <si>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</si>
  <si>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</si>
  <si>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</si>
  <si>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</si>
  <si>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</si>
  <si>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</si>
  <si>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</si>
  <si>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</si>
  <si>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</si>
  <si>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</si>
  <si>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</si>
  <si>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</si>
  <si>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</si>
  <si>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</si>
  <si>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</si>
  <si>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</si>
  <si>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</si>
  <si>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</si>
  <si>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</si>
  <si>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</si>
  <si>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</si>
  <si>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</si>
  <si>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</si>
  <si>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</si>
  <si>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</si>
  <si>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</si>
  <si>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</si>
  <si>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</si>
  <si>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</si>
  <si>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</si>
  <si>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</si>
  <si>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</si>
  <si>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</si>
  <si>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</si>
  <si>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</si>
  <si>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</si>
  <si>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</si>
  <si>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</si>
  <si>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</si>
  <si>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</si>
  <si>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</si>
  <si>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</si>
  <si>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</si>
  <si>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</si>
  <si>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</si>
  <si>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</si>
  <si>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</si>
  <si>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</si>
  <si>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</si>
  <si>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</si>
  <si>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</si>
  <si>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</si>
  <si>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</si>
  <si>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</si>
  <si>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</si>
  <si>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</si>
  <si>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</si>
  <si>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</si>
  <si>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</si>
  <si>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</si>
  <si>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</si>
  <si>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</si>
  <si>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</si>
  <si>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</si>
  <si>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</si>
  <si>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</si>
  <si>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</si>
  <si>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</si>
  <si>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</si>
  <si>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</si>
  <si>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</si>
  <si>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</si>
  <si>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</si>
  <si>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</si>
  <si>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</si>
  <si>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</si>
  <si>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</si>
  <si>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</si>
  <si>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</si>
  <si>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</si>
  <si>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</si>
  <si>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</si>
  <si>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</si>
  <si>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</si>
  <si>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</si>
  <si>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</si>
  <si>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</si>
  <si>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</si>
  <si>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</si>
  <si>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</si>
  <si>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</si>
  <si>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</si>
  <si>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</si>
  <si>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</si>
  <si>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</si>
  <si>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</si>
  <si>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</si>
  <si>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</si>
  <si>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</si>
  <si>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</si>
  <si>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</si>
  <si>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</si>
  <si>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</si>
  <si>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</si>
  <si>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</si>
  <si>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</si>
  <si>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</si>
  <si>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</si>
  <si>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</si>
  <si>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</si>
  <si>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</si>
  <si>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</si>
  <si>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</si>
  <si>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</si>
  <si>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</si>
  <si>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</si>
  <si>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</si>
  <si>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</si>
  <si>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</si>
  <si>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</si>
  <si>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</si>
  <si>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</si>
  <si>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</si>
  <si>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</si>
  <si>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</si>
  <si>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</si>
  <si>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</si>
  <si>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</si>
  <si>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</si>
  <si>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</si>
  <si>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</si>
  <si>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</si>
  <si>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</si>
  <si>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</si>
  <si>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</si>
  <si>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</si>
  <si>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</si>
  <si>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</si>
  <si>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</si>
  <si>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</si>
  <si>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</si>
  <si>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</si>
  <si>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</si>
  <si>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</si>
  <si>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</si>
  <si>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</si>
  <si>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</si>
  <si>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</si>
  <si>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</si>
  <si>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</si>
  <si>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</si>
  <si>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</si>
  <si>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</si>
  <si>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</si>
  <si>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</si>
  <si>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</si>
  <si>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</si>
  <si>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</si>
  <si>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</si>
  <si>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</si>
  <si>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</si>
  <si>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</si>
  <si>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</si>
  <si>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</si>
  <si>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</si>
  <si>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</si>
  <si>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</si>
  <si>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</si>
  <si>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</si>
  <si>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</si>
  <si>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</si>
  <si>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</si>
  <si>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</si>
  <si>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</si>
  <si>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</si>
  <si>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</si>
  <si>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</si>
  <si>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</si>
  <si>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</si>
  <si>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</si>
  <si>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</si>
  <si>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</si>
  <si>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</si>
  <si>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</si>
  <si>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</si>
  <si>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</si>
  <si>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</si>
  <si>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</si>
  <si>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</si>
  <si>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</si>
  <si>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</si>
  <si>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</si>
  <si>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</si>
  <si>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</si>
  <si>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</si>
  <si>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</si>
  <si>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</si>
  <si>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</si>
  <si>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</si>
  <si>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</si>
  <si>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</si>
  <si>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</si>
  <si>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</si>
  <si>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</si>
  <si>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</si>
  <si>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</si>
  <si>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</si>
  <si>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</si>
  <si>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</si>
  <si>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</si>
  <si>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</si>
  <si>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</si>
  <si>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</si>
  <si>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</si>
  <si>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</si>
  <si>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</si>
  <si>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</si>
  <si>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</si>
  <si>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</si>
  <si>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</si>
  <si>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</si>
  <si>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</si>
  <si>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</si>
  <si>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</si>
  <si>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</si>
  <si>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</si>
  <si>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</si>
  <si>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</si>
  <si>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</si>
  <si>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</si>
  <si>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</si>
  <si>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</si>
  <si>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</si>
  <si>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</si>
  <si>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</si>
  <si>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</si>
  <si>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</si>
  <si>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</si>
  <si>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</si>
  <si>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</si>
  <si>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</si>
  <si>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</si>
  <si>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</si>
  <si>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</si>
  <si>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</si>
  <si>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</si>
  <si>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</si>
  <si>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</si>
  <si>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</si>
  <si>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</si>
  <si>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</si>
  <si>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</si>
  <si>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</si>
  <si>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</si>
  <si>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</si>
  <si>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</si>
  <si>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</si>
  <si>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</si>
  <si>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</si>
  <si>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</si>
  <si>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</si>
  <si>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</si>
  <si>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</si>
  <si>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</si>
  <si>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</si>
  <si>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</si>
  <si>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</si>
  <si>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</si>
  <si>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</si>
  <si>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</si>
  <si>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</si>
  <si>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</si>
  <si>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</si>
  <si>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</si>
  <si>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</si>
  <si>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</si>
  <si>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</si>
  <si>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</si>
  <si>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</si>
  <si>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</si>
  <si>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</si>
  <si>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</si>
  <si>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</si>
  <si>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</si>
  <si>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</si>
  <si>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</si>
  <si>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</si>
  <si>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</si>
  <si>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</si>
  <si>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</si>
  <si>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</si>
  <si>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</si>
  <si>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</si>
  <si>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</si>
  <si>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</si>
  <si>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</si>
  <si>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</si>
  <si>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</si>
  <si>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</si>
  <si>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</si>
  <si>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</si>
  <si>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</si>
  <si>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</si>
  <si>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</si>
  <si>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</si>
  <si>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</si>
  <si>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</si>
  <si>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</si>
  <si>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</si>
  <si>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</si>
  <si>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</si>
  <si>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</si>
  <si>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</si>
  <si>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</si>
  <si>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</si>
  <si>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</si>
  <si>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</si>
  <si>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</si>
  <si>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</si>
  <si>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</si>
  <si>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</si>
  <si>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</si>
  <si>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</si>
  <si>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</si>
  <si>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</si>
  <si>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</si>
  <si>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</si>
  <si>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</si>
  <si>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</si>
  <si>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</si>
  <si>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</si>
  <si>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</si>
  <si>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</si>
  <si>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</si>
  <si>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</si>
  <si>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</si>
  <si>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</si>
  <si>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</si>
  <si>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</si>
  <si>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</si>
  <si>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</si>
  <si>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</si>
  <si>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</si>
  <si>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</si>
  <si>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</si>
  <si>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</si>
  <si>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</si>
  <si>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</si>
  <si>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</si>
  <si>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</si>
  <si>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</si>
  <si>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</si>
  <si>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</si>
  <si>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</si>
  <si>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</si>
  <si>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</si>
  <si>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</si>
  <si>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</si>
  <si>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</si>
  <si>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</si>
  <si>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</si>
  <si>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</si>
  <si>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</si>
  <si>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</si>
  <si>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</si>
  <si>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</si>
  <si>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</si>
  <si>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</si>
  <si>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</si>
  <si>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</si>
  <si>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</si>
  <si>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</si>
  <si>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</si>
  <si>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</si>
  <si>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</si>
  <si>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</si>
  <si>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</si>
  <si>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</si>
  <si>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</si>
  <si>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</si>
  <si>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</si>
  <si>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</si>
  <si>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</si>
  <si>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</si>
  <si>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</si>
  <si>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</si>
  <si>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</si>
  <si>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</si>
  <si>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</si>
  <si>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</si>
  <si>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</si>
  <si>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</si>
  <si>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</si>
  <si>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</si>
  <si>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</si>
  <si>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</si>
  <si>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</si>
  <si>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</si>
  <si>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</si>
  <si>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</si>
  <si>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</si>
  <si>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</si>
  <si>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</si>
  <si>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</si>
  <si>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</si>
  <si>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</si>
  <si>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</si>
  <si>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</si>
  <si>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</si>
  <si>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</si>
  <si>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</si>
  <si>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</si>
  <si>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</si>
  <si>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</si>
  <si>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</si>
  <si>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</si>
  <si>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</si>
  <si>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</si>
  <si>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</si>
  <si>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</si>
  <si>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</si>
  <si>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</si>
  <si>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</si>
  <si>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</si>
  <si>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</si>
  <si>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</si>
  <si>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</si>
  <si>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</si>
  <si>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</si>
  <si>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</si>
  <si>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</si>
  <si>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</si>
  <si>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</si>
  <si>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</si>
  <si>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</si>
  <si>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</si>
  <si>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</si>
  <si>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</si>
  <si>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</si>
  <si>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</si>
  <si>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</si>
  <si>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</si>
  <si>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</si>
  <si>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</si>
  <si>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</si>
  <si>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</si>
  <si>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</si>
  <si>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</si>
  <si>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</si>
  <si>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</si>
  <si>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</si>
  <si>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</si>
  <si>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</si>
  <si>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</si>
  <si>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</si>
  <si>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</si>
  <si>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</si>
  <si>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</si>
  <si>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</si>
  <si>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</si>
  <si>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</si>
  <si>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</si>
  <si>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</si>
  <si>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</si>
  <si>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</si>
  <si>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</si>
  <si>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</si>
  <si>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</si>
  <si>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</si>
  <si>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</si>
  <si>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</si>
  <si>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</si>
  <si>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</si>
  <si>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</si>
  <si>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</si>
  <si>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</si>
  <si>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</si>
  <si>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</si>
  <si>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</si>
  <si>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</si>
  <si>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</si>
  <si>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</si>
  <si>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</si>
  <si>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</si>
  <si>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</si>
  <si>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</si>
  <si>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</si>
  <si>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</si>
  <si>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</si>
  <si>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</si>
  <si>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</si>
  <si>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</si>
  <si>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</si>
  <si>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</si>
  <si>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</si>
  <si>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</si>
  <si>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</si>
  <si>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</si>
  <si>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</si>
  <si>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</si>
  <si>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</si>
  <si>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</si>
  <si>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</si>
  <si>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</si>
  <si>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</si>
  <si>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</si>
  <si>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</si>
  <si>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</si>
  <si>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</si>
  <si>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</si>
  <si>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</si>
  <si>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</si>
  <si>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</si>
  <si>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</si>
  <si>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</si>
  <si>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</si>
  <si>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</si>
  <si>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</si>
  <si>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</si>
  <si>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</si>
  <si>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</si>
  <si>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</si>
  <si>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</si>
  <si>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</si>
  <si>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</si>
  <si>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</si>
  <si>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</si>
  <si>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</si>
  <si>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</si>
  <si>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</si>
  <si>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</si>
  <si>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</si>
  <si>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</si>
  <si>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</si>
  <si>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</si>
  <si>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</si>
  <si>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</si>
  <si>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</si>
  <si>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</si>
  <si>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</si>
  <si>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</si>
  <si>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</si>
  <si>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</si>
  <si>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</si>
  <si>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</si>
  <si>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</si>
  <si>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</si>
  <si>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</si>
  <si>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</si>
  <si>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</si>
  <si>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</si>
  <si>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</si>
  <si>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</si>
  <si>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</si>
  <si>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</si>
  <si>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</si>
  <si>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</si>
  <si>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</si>
  <si>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</si>
  <si>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</si>
  <si>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</si>
  <si>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</si>
  <si>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</si>
  <si>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</si>
  <si>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</si>
  <si>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</si>
  <si>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</si>
  <si>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</si>
  <si>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</si>
  <si>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</si>
  <si>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</si>
  <si>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</si>
  <si>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</si>
  <si>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</si>
  <si>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</si>
  <si>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</si>
  <si>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</si>
  <si>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</si>
  <si>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</si>
  <si>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</si>
  <si>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</si>
  <si>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</si>
  <si>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</si>
  <si>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</si>
  <si>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</si>
  <si>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</si>
  <si>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</si>
  <si>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</si>
  <si>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</si>
  <si>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</si>
  <si>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</si>
  <si>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</si>
  <si>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</si>
  <si>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</si>
  <si>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</si>
  <si>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</si>
  <si>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</si>
  <si>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</si>
  <si>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</si>
  <si>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</si>
  <si>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</si>
  <si>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</si>
  <si>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</si>
  <si>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</si>
  <si>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</si>
  <si>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</si>
  <si>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</si>
  <si>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</si>
  <si>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</si>
  <si>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</si>
  <si>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</si>
  <si>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</si>
  <si>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</si>
  <si>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</si>
  <si>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</si>
  <si>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</si>
  <si>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</si>
  <si>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</si>
  <si>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</si>
  <si>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</si>
  <si>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</si>
  <si>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</si>
  <si>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</si>
  <si>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</si>
  <si>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</si>
  <si>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</si>
  <si>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</si>
  <si>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</si>
  <si>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</si>
  <si>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</si>
  <si>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</si>
  <si>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</si>
  <si>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</si>
  <si>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</si>
  <si>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</si>
  <si>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</si>
  <si>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</si>
  <si>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</si>
  <si>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</si>
  <si>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</si>
  <si>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</si>
  <si>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</si>
  <si>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</si>
  <si>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</si>
  <si>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</si>
  <si>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</si>
  <si>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</si>
  <si>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</si>
  <si>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</si>
  <si>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</si>
  <si>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</si>
  <si>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</si>
  <si>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</si>
  <si>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</si>
  <si>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</si>
  <si>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</si>
  <si>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</si>
  <si>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</si>
  <si>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</si>
  <si>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</si>
  <si>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</si>
  <si>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</si>
  <si>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</si>
  <si>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</si>
  <si>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</si>
  <si>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</si>
  <si>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</si>
  <si>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</si>
  <si>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</si>
  <si>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</si>
  <si>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</si>
  <si>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</si>
  <si>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</si>
  <si>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</si>
  <si>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</si>
  <si>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</si>
  <si>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</si>
  <si>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</si>
  <si>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</si>
  <si>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</si>
  <si>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</si>
  <si>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</si>
  <si>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</si>
  <si>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</si>
  <si>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</si>
  <si>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</si>
  <si>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</si>
  <si>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</si>
  <si>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</si>
  <si>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</si>
  <si>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</si>
  <si>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</si>
  <si>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</si>
  <si>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</si>
  <si>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</si>
  <si>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</si>
  <si>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</si>
  <si>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</si>
  <si>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</si>
  <si>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</si>
  <si>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</si>
  <si>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</si>
  <si>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</si>
  <si>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</si>
  <si>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</si>
  <si>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</si>
  <si>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</si>
  <si>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</si>
  <si>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</si>
  <si>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</si>
  <si>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</si>
  <si>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</si>
  <si>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</si>
  <si>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</si>
  <si>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</si>
  <si>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</si>
  <si>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</si>
  <si>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</si>
  <si>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</si>
  <si>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</si>
  <si>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</si>
  <si>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</si>
  <si>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</si>
  <si>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</si>
  <si>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</si>
  <si>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</si>
  <si>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</si>
  <si>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</si>
  <si>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</si>
  <si>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</si>
  <si>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</si>
  <si>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</si>
  <si>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</si>
  <si>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</si>
  <si>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</si>
  <si>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</si>
  <si>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</si>
  <si>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</si>
  <si>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</si>
  <si>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</si>
  <si>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</si>
  <si>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</si>
  <si>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</si>
  <si>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</si>
  <si>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</si>
  <si>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</si>
  <si>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</si>
  <si>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</si>
  <si>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</si>
  <si>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</si>
  <si>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</si>
  <si>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</si>
  <si>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</si>
  <si>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</si>
  <si>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</si>
  <si>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</si>
  <si>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</si>
  <si>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</si>
  <si>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</si>
  <si>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</si>
  <si>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</si>
  <si>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</si>
  <si>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</si>
  <si>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</si>
  <si>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</si>
  <si>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</si>
  <si>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</si>
  <si>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</si>
  <si>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</si>
  <si>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</si>
  <si>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</si>
  <si>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</si>
  <si>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</si>
  <si>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</si>
  <si>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</si>
  <si>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</si>
  <si>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</si>
  <si>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</si>
  <si>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</si>
  <si>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</si>
  <si>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</si>
  <si>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</si>
  <si>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</si>
  <si>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</si>
  <si>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</si>
  <si>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</si>
  <si>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</si>
  <si>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</si>
  <si>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</si>
  <si>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</si>
  <si>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</si>
  <si>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</si>
  <si>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</si>
  <si>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</si>
  <si>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</si>
  <si>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</si>
  <si>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</si>
  <si>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</si>
  <si>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</si>
  <si>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</si>
  <si>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</si>
  <si>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</si>
  <si>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</si>
  <si>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</si>
  <si>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</si>
  <si>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</si>
  <si>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</si>
  <si>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</si>
  <si>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</si>
  <si>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</si>
  <si>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</si>
  <si>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</si>
  <si>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</si>
  <si>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</si>
  <si>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</si>
  <si>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</si>
  <si>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</si>
  <si>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</si>
  <si>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</si>
  <si>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</si>
  <si>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</si>
  <si>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</si>
  <si>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</si>
  <si>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</si>
  <si>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</si>
  <si>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</si>
  <si>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</si>
  <si>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</si>
  <si>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</si>
  <si>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</si>
  <si>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</si>
  <si>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</si>
  <si>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</si>
  <si>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</si>
  <si>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</si>
  <si>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</si>
  <si>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</si>
  <si>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</si>
  <si>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</si>
  <si>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</si>
  <si>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</si>
  <si>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</si>
  <si>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</si>
  <si>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</si>
  <si>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</si>
  <si>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</si>
  <si>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</si>
  <si>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</si>
  <si>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</si>
  <si>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</si>
  <si>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</si>
  <si>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</si>
  <si>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</si>
  <si>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</si>
  <si>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</si>
  <si>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</si>
  <si>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</si>
  <si>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</si>
  <si>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</si>
  <si>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</si>
  <si>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</si>
  <si>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</si>
  <si>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</si>
  <si>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</si>
  <si>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</si>
  <si>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</si>
  <si>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</si>
  <si>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</si>
  <si>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</si>
  <si>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</si>
  <si>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</si>
  <si>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</si>
  <si>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</si>
  <si>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</si>
  <si>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</si>
  <si>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</si>
  <si>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</si>
  <si>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</si>
  <si>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</si>
  <si>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</si>
  <si>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</si>
  <si>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</si>
  <si>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</si>
  <si>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</si>
  <si>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</si>
  <si>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</si>
  <si>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</si>
  <si>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</si>
  <si>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</si>
  <si>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</si>
  <si>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</si>
  <si>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</si>
  <si>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</si>
  <si>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</si>
  <si>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</si>
  <si>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</si>
  <si>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</si>
  <si>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</si>
  <si>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</si>
  <si>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</si>
  <si>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</si>
  <si>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</si>
  <si>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</si>
  <si>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</si>
  <si>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</si>
  <si>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</si>
  <si>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</si>
  <si>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</si>
  <si>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</si>
  <si>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</si>
  <si>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</si>
  <si>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</si>
  <si>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</si>
  <si>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</si>
  <si>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</si>
  <si>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</si>
  <si>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</si>
  <si>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</si>
  <si>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</si>
  <si>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</si>
  <si>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</si>
  <si>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</si>
  <si>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</si>
  <si>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</si>
  <si>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</si>
  <si>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</si>
  <si>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</si>
  <si>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</si>
  <si>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</si>
  <si>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</si>
  <si>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</si>
  <si>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</si>
  <si>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</si>
  <si>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</si>
  <si>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</si>
  <si>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</si>
  <si>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</si>
  <si>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</si>
  <si>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</si>
  <si>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</si>
  <si>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</si>
  <si>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</si>
  <si>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</si>
  <si>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</si>
  <si>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</si>
  <si>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</si>
  <si>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</si>
  <si>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</si>
  <si>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</si>
  <si>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</si>
  <si>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</si>
  <si>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</si>
  <si>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</si>
  <si>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</si>
  <si>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</si>
  <si>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</si>
  <si>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</si>
  <si>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</si>
  <si>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</si>
  <si>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</si>
  <si>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</si>
  <si>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</si>
  <si>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</si>
  <si>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</si>
  <si>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</si>
  <si>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</si>
  <si>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</si>
  <si>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</si>
  <si>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</si>
  <si>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</si>
  <si>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</si>
  <si>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</si>
  <si>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</si>
  <si>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</si>
  <si>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</si>
  <si>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</si>
  <si>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</si>
  <si>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</si>
  <si>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</si>
  <si>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</si>
  <si>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</si>
  <si>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</si>
  <si>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</si>
  <si>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</si>
  <si>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</si>
  <si>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</si>
  <si>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</si>
  <si>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</si>
  <si>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</si>
  <si>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</si>
  <si>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</si>
  <si>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</si>
  <si>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</si>
  <si>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</si>
  <si>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</si>
  <si>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</si>
  <si>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</si>
  <si>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</si>
  <si>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</si>
  <si>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</si>
  <si>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</si>
  <si>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</si>
  <si>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</si>
  <si>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</si>
  <si>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</si>
  <si>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</si>
  <si>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</si>
  <si>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</si>
  <si>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</si>
  <si>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</si>
  <si>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</si>
  <si>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</si>
  <si>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</si>
  <si>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</si>
  <si>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</si>
  <si>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</si>
  <si>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</si>
  <si>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</si>
  <si>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</si>
  <si>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</si>
  <si>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</si>
  <si>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</si>
  <si>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</si>
  <si>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</si>
  <si>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</si>
  <si>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</si>
  <si>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</si>
  <si>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</si>
  <si>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</si>
  <si>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</si>
  <si>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</si>
  <si>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</si>
  <si>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</si>
  <si>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</si>
  <si>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</si>
  <si>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</si>
  <si>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</si>
  <si>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</si>
  <si>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</si>
  <si>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</si>
  <si>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</si>
  <si>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</si>
  <si>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</si>
  <si>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</si>
  <si>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</si>
  <si>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</si>
  <si>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</si>
  <si>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</si>
  <si>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</si>
  <si>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</si>
  <si>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</si>
  <si>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</si>
  <si>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</si>
  <si>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</si>
  <si>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</si>
  <si>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</si>
  <si>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</si>
  <si>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</si>
  <si>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</si>
  <si>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</si>
  <si>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</si>
  <si>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</si>
  <si>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</si>
  <si>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</si>
  <si>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</si>
  <si>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</si>
  <si>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</si>
  <si>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</si>
  <si>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</si>
  <si>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</si>
  <si>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</si>
  <si>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</si>
  <si>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</si>
  <si>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</si>
  <si>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</si>
  <si>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</si>
  <si>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</si>
  <si>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</si>
  <si>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</si>
  <si>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</si>
  <si>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</si>
  <si>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</si>
  <si>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</si>
  <si>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</si>
  <si>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</si>
  <si>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</si>
  <si>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</si>
  <si>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</si>
  <si>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</si>
  <si>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</si>
  <si>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</si>
  <si>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</si>
  <si>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</si>
  <si>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</si>
  <si>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</si>
  <si>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</si>
  <si>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</si>
  <si>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</si>
  <si>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</si>
  <si>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</si>
  <si>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</si>
  <si>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</si>
  <si>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</si>
  <si>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</si>
  <si>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</si>
  <si>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</si>
  <si>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</si>
  <si>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</si>
  <si>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</si>
  <si>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</si>
  <si>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</si>
  <si>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</si>
  <si>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</si>
  <si>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</si>
  <si>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</si>
  <si>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</si>
  <si>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</si>
  <si>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</si>
  <si>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</si>
  <si>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</si>
  <si>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</si>
  <si>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</si>
  <si>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</si>
  <si>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</si>
  <si>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</si>
  <si>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</si>
  <si>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</si>
  <si>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</si>
  <si>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</si>
  <si>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</si>
  <si>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</si>
  <si>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</si>
  <si>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</si>
  <si>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</si>
  <si>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</si>
  <si>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</si>
  <si>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</si>
  <si>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</si>
  <si>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</si>
  <si>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</si>
  <si>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</si>
  <si>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</si>
  <si>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</si>
  <si>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</si>
  <si>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</si>
  <si>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</si>
  <si>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</si>
  <si>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</si>
  <si>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</si>
  <si>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</si>
  <si>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</si>
  <si>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</si>
  <si>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</si>
  <si>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</si>
  <si>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</si>
  <si>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</si>
  <si>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</si>
  <si>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</si>
  <si>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</si>
  <si>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</si>
  <si>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</si>
  <si>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</si>
  <si>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</si>
  <si>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</si>
  <si>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</si>
  <si>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</si>
  <si>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</si>
  <si>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</si>
  <si>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</si>
  <si>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</si>
  <si>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</si>
  <si>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</si>
  <si>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</si>
  <si>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</si>
  <si>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</si>
  <si>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</si>
  <si>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</si>
  <si>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</si>
  <si>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</si>
  <si>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</si>
  <si>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</si>
  <si>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</si>
  <si>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</si>
  <si>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</si>
  <si>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</si>
  <si>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</si>
  <si>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</si>
  <si>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</si>
  <si>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</si>
  <si>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</si>
  <si>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</si>
  <si>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</si>
  <si>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</si>
  <si>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</si>
  <si>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</si>
  <si>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</si>
  <si>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</si>
  <si>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</si>
  <si>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</si>
  <si>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</si>
  <si>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</si>
  <si>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</si>
  <si>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</si>
  <si>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</si>
  <si>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</si>
  <si>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</si>
  <si>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</si>
  <si>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</si>
  <si>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</si>
  <si>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</si>
  <si>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</si>
  <si>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</si>
  <si>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</si>
  <si>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</si>
  <si>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</si>
  <si>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</si>
  <si>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</si>
  <si>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</si>
  <si>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</si>
  <si>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</si>
  <si>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</si>
  <si>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</si>
  <si>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</si>
  <si>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</si>
  <si>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</si>
  <si>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</si>
  <si>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</si>
  <si>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</si>
  <si>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</si>
  <si>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</si>
  <si>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</si>
  <si>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</si>
  <si>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</si>
  <si>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</si>
  <si>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</si>
  <si>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</si>
  <si>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</si>
  <si>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</si>
  <si>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</si>
  <si>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</si>
  <si>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</si>
  <si>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</si>
  <si>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</si>
  <si>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</si>
  <si>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</si>
  <si>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</si>
  <si>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</si>
  <si>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</si>
  <si>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</si>
  <si>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</si>
  <si>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</si>
  <si>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</si>
  <si>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</si>
  <si>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</si>
  <si>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</si>
  <si>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</si>
  <si>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</si>
  <si>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</si>
  <si>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</si>
  <si>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</si>
  <si>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</si>
  <si>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</si>
  <si>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</si>
  <si>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</si>
  <si>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</si>
  <si>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</si>
  <si>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</si>
  <si>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</si>
  <si>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</si>
  <si>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</si>
  <si>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</si>
  <si>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</si>
  <si>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</si>
  <si>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</si>
  <si>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</si>
  <si>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</si>
  <si>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</si>
  <si>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</si>
  <si>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</si>
  <si>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</si>
  <si>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</si>
  <si>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</si>
  <si>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</si>
  <si>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</si>
  <si>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</si>
  <si>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</si>
  <si>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</si>
  <si>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</si>
  <si>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</si>
  <si>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</si>
  <si>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</si>
  <si>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</si>
  <si>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</si>
  <si>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</si>
  <si>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</si>
  <si>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</si>
  <si>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</si>
  <si>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</si>
  <si>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</si>
  <si>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</si>
  <si>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</si>
  <si>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</si>
  <si>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</si>
  <si>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</si>
  <si>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</si>
  <si>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</si>
  <si>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</si>
  <si>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</si>
  <si>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</si>
  <si>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</si>
  <si>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</si>
  <si>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</si>
  <si>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</si>
  <si>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</si>
  <si>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</si>
  <si>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</si>
  <si>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</si>
  <si>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</si>
  <si>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</si>
  <si>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</si>
  <si>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</si>
  <si>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</si>
  <si>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</si>
  <si>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</si>
  <si>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</si>
  <si>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</si>
  <si>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</si>
  <si>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</si>
  <si>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</si>
  <si>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</si>
  <si>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</si>
  <si>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</si>
  <si>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</si>
  <si>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</si>
  <si>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</si>
  <si>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</si>
  <si>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</si>
  <si>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</si>
  <si>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</si>
  <si>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</si>
  <si>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</si>
  <si>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</si>
  <si>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</si>
  <si>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</si>
  <si>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</si>
  <si>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</si>
  <si>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</si>
  <si>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</si>
  <si>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</si>
  <si>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</si>
  <si>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</si>
  <si>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</si>
  <si>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</si>
  <si>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</si>
  <si>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</si>
  <si>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</si>
  <si>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</si>
  <si>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</si>
  <si>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</si>
  <si>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</si>
  <si>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</si>
  <si>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</si>
  <si>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</si>
  <si>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</si>
  <si>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</si>
  <si>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</si>
  <si>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</si>
  <si>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</si>
  <si>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</si>
  <si>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</si>
  <si>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</si>
  <si>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</si>
  <si>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</si>
  <si>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</si>
  <si>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</si>
  <si>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</si>
  <si>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</si>
  <si>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</si>
  <si>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</si>
  <si>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</si>
  <si>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</si>
  <si>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</si>
  <si>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</si>
  <si>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</si>
  <si>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</si>
  <si>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</si>
  <si>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</si>
  <si>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</si>
  <si>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</si>
  <si>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</si>
  <si>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</si>
  <si>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</si>
  <si>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</si>
  <si>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</si>
  <si>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</si>
  <si>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</si>
  <si>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</si>
  <si>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</si>
  <si>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</si>
  <si>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</si>
  <si>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</si>
  <si>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</si>
  <si>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</si>
  <si>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</si>
  <si>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</si>
  <si>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</si>
  <si>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</si>
  <si>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</si>
  <si>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</si>
  <si>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</si>
  <si>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</si>
  <si>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</si>
  <si>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</si>
  <si>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</si>
  <si>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</si>
  <si>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</si>
  <si>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</si>
  <si>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</si>
  <si>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</si>
  <si>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</si>
  <si>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</si>
  <si>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</si>
  <si>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</si>
  <si>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</si>
  <si>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</si>
  <si>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</si>
  <si>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</si>
  <si>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</si>
  <si>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</si>
  <si>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</si>
  <si>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</si>
  <si>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</si>
  <si>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</si>
  <si>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</si>
  <si>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</si>
  <si>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</si>
  <si>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</si>
  <si>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</si>
  <si>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</si>
  <si>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</si>
  <si>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</si>
  <si>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</si>
  <si>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</si>
  <si>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</si>
  <si>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</si>
  <si>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</si>
  <si>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</si>
  <si>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</si>
  <si>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</si>
  <si>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</si>
  <si>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</si>
  <si>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</si>
  <si>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</si>
  <si>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</si>
  <si>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</si>
  <si>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</si>
  <si>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</si>
  <si>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</si>
  <si>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</si>
  <si>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</si>
  <si>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</si>
  <si>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</si>
  <si>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</si>
  <si>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</si>
  <si>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</si>
  <si>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</si>
  <si>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</si>
  <si>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</si>
  <si>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</si>
  <si>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</si>
  <si>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</si>
  <si>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</si>
  <si>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</si>
  <si>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</si>
  <si>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</si>
  <si>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</si>
  <si>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</si>
  <si>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</si>
  <si>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</si>
  <si>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</si>
  <si>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</si>
  <si>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</si>
  <si>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</si>
  <si>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</si>
  <si>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</si>
  <si>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</si>
  <si>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</si>
  <si>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</si>
  <si>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</si>
  <si>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</si>
  <si>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</si>
  <si>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</si>
  <si>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</si>
  <si>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</si>
  <si>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</si>
  <si>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</si>
  <si>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</si>
  <si>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</si>
  <si>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</si>
  <si>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</si>
  <si>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</si>
  <si>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</si>
  <si>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</si>
  <si>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</si>
  <si>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</si>
  <si>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</si>
  <si>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</si>
  <si>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</si>
  <si>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</si>
  <si>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</si>
  <si>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</si>
  <si>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</si>
  <si>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</si>
  <si>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</si>
  <si>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</si>
  <si>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</si>
  <si>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</si>
  <si>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</si>
  <si>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</si>
  <si>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</si>
  <si>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</si>
  <si>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</si>
  <si>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</si>
  <si>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</si>
  <si>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</si>
  <si>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</si>
  <si>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</si>
  <si>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</si>
  <si>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</si>
  <si>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</si>
  <si>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</si>
  <si>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</si>
  <si>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</si>
  <si>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</si>
  <si>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</si>
  <si>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</si>
  <si>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</si>
  <si>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</si>
  <si>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</si>
  <si>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</si>
  <si>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</si>
  <si>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</si>
  <si>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</si>
  <si>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</si>
  <si>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</si>
  <si>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</si>
  <si>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</si>
  <si>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</si>
  <si>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</si>
  <si>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</si>
  <si>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</si>
  <si>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</si>
  <si>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</si>
  <si>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</si>
  <si>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</si>
  <si>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</si>
  <si>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</si>
  <si>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</si>
  <si>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</si>
  <si>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</si>
  <si>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</si>
  <si>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</si>
  <si>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</si>
  <si>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</si>
  <si>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</si>
  <si>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</si>
  <si>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</si>
  <si>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</si>
  <si>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</si>
  <si>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</si>
  <si>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</si>
  <si>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</si>
  <si>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</si>
  <si>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</si>
  <si>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</si>
  <si>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</si>
  <si>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</si>
  <si>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</si>
  <si>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</si>
  <si>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</si>
  <si>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</si>
  <si>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</si>
  <si>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</si>
  <si>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</si>
  <si>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</si>
  <si>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</si>
  <si>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</si>
  <si>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</si>
  <si>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</si>
  <si>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</si>
  <si>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</si>
  <si>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</si>
  <si>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</si>
  <si>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</si>
  <si>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</si>
  <si>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</si>
  <si>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</si>
  <si>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</si>
  <si>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</si>
  <si>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</si>
  <si>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</si>
  <si>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</si>
  <si>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</si>
  <si>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</si>
  <si>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</si>
  <si>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</si>
  <si>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</si>
  <si>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</si>
  <si>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</si>
  <si>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</si>
  <si>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</si>
  <si>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</si>
  <si>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</si>
  <si>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</si>
  <si>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</si>
  <si>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</si>
  <si>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</si>
  <si>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</si>
  <si>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</si>
  <si>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</si>
  <si>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</si>
  <si>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</si>
  <si>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</si>
  <si>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</si>
  <si>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</si>
  <si>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</si>
  <si>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</si>
  <si>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</si>
  <si>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</si>
  <si>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</si>
  <si>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</si>
  <si>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</si>
  <si>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</si>
  <si>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</si>
  <si>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</si>
  <si>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</si>
  <si>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</si>
  <si>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</si>
  <si>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</si>
  <si>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</si>
  <si>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</si>
  <si>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</si>
  <si>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</si>
  <si>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</si>
  <si>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</si>
  <si>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</si>
  <si>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</si>
  <si>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</si>
  <si>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</si>
  <si>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</si>
  <si>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</si>
  <si>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</si>
  <si>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</si>
  <si>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</si>
  <si>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</si>
  <si>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</si>
  <si>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</si>
  <si>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</si>
  <si>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</si>
  <si>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</si>
  <si>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</si>
  <si>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</si>
  <si>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</si>
  <si>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</si>
  <si>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</si>
  <si>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</si>
  <si>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</si>
  <si>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</si>
  <si>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</si>
  <si>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</si>
  <si>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</si>
  <si>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</si>
  <si>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</si>
  <si>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</si>
  <si>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</si>
  <si>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</si>
  <si>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</si>
  <si>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</si>
  <si>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</si>
  <si>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</si>
  <si>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</si>
  <si>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</si>
  <si>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</si>
  <si>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</si>
  <si>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</si>
  <si>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</si>
  <si>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</si>
  <si>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</si>
  <si>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</si>
  <si>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</si>
  <si>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</si>
  <si>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</si>
  <si>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</si>
  <si>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</si>
  <si>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</si>
  <si>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</si>
  <si>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</si>
  <si>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</si>
  <si>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</si>
  <si>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</si>
  <si>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</si>
  <si>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</si>
  <si>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</si>
  <si>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</si>
  <si>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</si>
  <si>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</si>
  <si>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</si>
  <si>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</si>
  <si>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</si>
  <si>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</si>
  <si>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</si>
  <si>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</si>
  <si>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</si>
  <si>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</si>
  <si>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</si>
  <si>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</si>
  <si>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</si>
  <si>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</si>
  <si>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</si>
  <si>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</si>
  <si>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</si>
  <si>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</si>
  <si>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</si>
  <si>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</si>
  <si>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</si>
  <si>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</si>
  <si>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</si>
  <si>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</si>
  <si>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</si>
  <si>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</si>
  <si>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</si>
  <si>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</si>
  <si>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</si>
  <si>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</si>
  <si>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</si>
  <si>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</si>
  <si>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</si>
  <si>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</si>
  <si>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</si>
  <si>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</si>
  <si>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</si>
  <si>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</si>
  <si>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</si>
  <si>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</si>
  <si>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</si>
  <si>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</si>
  <si>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</si>
  <si>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</si>
  <si>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</si>
  <si>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</si>
  <si>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</si>
  <si>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</si>
  <si>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</si>
  <si>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</si>
  <si>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</si>
  <si>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</si>
  <si>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</si>
  <si>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</si>
  <si>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</si>
  <si>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</si>
  <si>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</si>
  <si>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</si>
  <si>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</si>
  <si>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</si>
  <si>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</si>
  <si>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</si>
  <si>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</si>
  <si>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</si>
  <si>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</si>
  <si>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</si>
  <si>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</si>
  <si>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</si>
  <si>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</si>
  <si>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</si>
  <si>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</si>
  <si>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</si>
  <si>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</si>
  <si>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</si>
  <si>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</si>
  <si>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</si>
  <si>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</si>
  <si>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</si>
  <si>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</si>
  <si>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</si>
  <si>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</si>
  <si>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</si>
  <si>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</si>
  <si>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</si>
  <si>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</si>
  <si>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</si>
  <si>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</si>
  <si>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</si>
  <si>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</si>
  <si>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</si>
  <si>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</si>
  <si>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</si>
  <si>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</si>
  <si>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</si>
  <si>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</si>
  <si>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</si>
  <si>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</si>
  <si>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</si>
  <si>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</si>
  <si>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</si>
  <si>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</si>
  <si>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</si>
  <si>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</si>
  <si>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</si>
  <si>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</si>
  <si>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</si>
  <si>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</si>
  <si>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</si>
  <si>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</si>
  <si>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</si>
  <si>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</si>
  <si>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</si>
  <si>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</si>
  <si>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</si>
  <si>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</si>
  <si>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</si>
  <si>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</si>
  <si>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</si>
  <si>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</si>
  <si>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</si>
  <si>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</si>
  <si>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</si>
  <si>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</si>
  <si>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</si>
  <si>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</si>
  <si>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</si>
  <si>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</si>
  <si>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</si>
  <si>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</si>
  <si>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</si>
  <si>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</si>
  <si>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</si>
  <si>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</si>
  <si>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</si>
  <si>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</si>
  <si>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</si>
  <si>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</si>
  <si>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</si>
  <si>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</si>
  <si>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</si>
  <si>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</si>
  <si>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</si>
  <si>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</si>
  <si>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</si>
  <si>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</si>
  <si>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</si>
  <si>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</si>
  <si>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</si>
  <si>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</si>
  <si>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</si>
  <si>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</si>
  <si>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</si>
  <si>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</si>
  <si>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</si>
  <si>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</si>
  <si>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</si>
  <si>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</si>
  <si>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</si>
  <si>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</si>
  <si>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</si>
  <si>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</si>
  <si>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</si>
  <si>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</si>
  <si>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</si>
  <si>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</si>
  <si>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</si>
  <si>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</si>
  <si>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</si>
  <si>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</si>
  <si>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</si>
  <si>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</si>
  <si>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</si>
  <si>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</si>
  <si>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</si>
  <si>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</si>
  <si>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</si>
  <si>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</si>
  <si>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</si>
  <si>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</si>
  <si>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</si>
  <si>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</si>
  <si>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</si>
  <si>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</si>
  <si>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</si>
  <si>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</si>
  <si>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</si>
  <si>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</si>
  <si>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</si>
  <si>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</si>
  <si>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</si>
  <si>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</si>
  <si>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</si>
  <si>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</si>
  <si>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</si>
  <si>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</si>
  <si>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</si>
  <si>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</si>
  <si>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</si>
  <si>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</si>
  <si>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</si>
  <si>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</si>
  <si>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</si>
  <si>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</si>
  <si>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</si>
  <si>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</si>
  <si>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</si>
  <si>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</si>
  <si>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</si>
  <si>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</si>
  <si>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</si>
  <si>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</si>
  <si>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</si>
  <si>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</si>
  <si>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</si>
  <si>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</si>
  <si>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</si>
  <si>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</si>
  <si>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</si>
  <si>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</si>
  <si>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</si>
  <si>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</si>
  <si>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</si>
  <si>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</si>
  <si>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</si>
  <si>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</si>
  <si>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</si>
  <si>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</si>
  <si>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</si>
  <si>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</si>
  <si>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</si>
  <si>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</si>
  <si>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</si>
  <si>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</si>
  <si>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</si>
  <si>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</si>
  <si>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</si>
  <si>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</si>
  <si>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</si>
  <si>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</si>
  <si>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</si>
  <si>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</si>
  <si>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</si>
  <si>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</si>
  <si>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</si>
  <si>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</si>
  <si>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</si>
  <si>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</si>
  <si>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</si>
  <si>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</si>
  <si>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</si>
  <si>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</si>
  <si>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</si>
  <si>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</si>
  <si>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</si>
  <si>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</si>
  <si>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</si>
  <si>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</si>
  <si>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</si>
  <si>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</si>
  <si>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</si>
  <si>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</si>
  <si>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</si>
  <si>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</si>
  <si>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</si>
  <si>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</si>
  <si>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</si>
  <si>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</si>
  <si>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</si>
  <si>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</si>
  <si>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</si>
  <si>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</si>
  <si>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</si>
  <si>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</si>
  <si>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</si>
  <si>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</si>
  <si>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</si>
  <si>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</si>
  <si>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</si>
  <si>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</si>
  <si>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</si>
  <si>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</si>
  <si>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</si>
  <si>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</si>
  <si>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</si>
  <si>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</si>
  <si>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</si>
  <si>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</si>
  <si>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</si>
  <si>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</si>
  <si>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</si>
  <si>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</si>
  <si>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</si>
  <si>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</si>
  <si>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</si>
  <si>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</si>
  <si>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</si>
  <si>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</si>
  <si>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</si>
  <si>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</si>
  <si>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</si>
  <si>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</si>
  <si>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</si>
  <si>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</si>
  <si>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</si>
  <si>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</si>
  <si>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</si>
  <si>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</si>
  <si>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</si>
  <si>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</si>
  <si>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</si>
  <si>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</si>
  <si>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</si>
  <si>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</si>
  <si>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</si>
  <si>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</si>
  <si>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</si>
  <si>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</si>
  <si>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</si>
  <si>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</si>
  <si>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</si>
  <si>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</si>
  <si>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</si>
  <si>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</si>
  <si>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</si>
  <si>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</si>
  <si>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</si>
  <si>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</si>
  <si>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</si>
  <si>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</si>
  <si>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</si>
  <si>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</si>
  <si>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</si>
  <si>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</si>
  <si>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</si>
  <si>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</si>
  <si>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</si>
  <si>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</si>
  <si>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</si>
  <si>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</si>
  <si>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</si>
  <si>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</si>
  <si>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</si>
  <si>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</si>
  <si>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</si>
  <si>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</si>
  <si>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</si>
  <si>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</si>
  <si>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</si>
  <si>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</si>
  <si>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</si>
  <si>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</si>
  <si>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</si>
  <si>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</si>
  <si>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</si>
  <si>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</si>
  <si>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</si>
  <si>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</si>
  <si>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</si>
  <si>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</si>
  <si>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</si>
  <si>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</si>
  <si>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</si>
  <si>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</si>
  <si>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</si>
  <si>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</si>
  <si>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</si>
  <si>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</si>
  <si>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</si>
  <si>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</si>
  <si>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</si>
  <si>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</si>
  <si>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</si>
  <si>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</si>
  <si>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</si>
  <si>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</si>
  <si>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</si>
  <si>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</si>
  <si>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</si>
  <si>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</si>
  <si>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</si>
  <si>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</si>
  <si>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</si>
  <si>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</si>
  <si>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</si>
  <si>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</si>
  <si>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</si>
  <si>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</si>
  <si>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</si>
  <si>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</si>
  <si>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</si>
  <si>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</si>
  <si>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</si>
  <si>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</si>
  <si>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</si>
  <si>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</si>
  <si>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</si>
  <si>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</si>
  <si>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</si>
  <si>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</si>
  <si>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</si>
  <si>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</si>
  <si>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</si>
  <si>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</si>
  <si>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</si>
  <si>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</si>
  <si>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</si>
  <si>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</si>
  <si>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</si>
  <si>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</si>
  <si>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</si>
  <si>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</si>
  <si>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</si>
  <si>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</si>
  <si>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</si>
  <si>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</si>
  <si>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</si>
  <si>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</si>
  <si>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</si>
  <si>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</si>
  <si>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</si>
  <si>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</si>
  <si>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</si>
  <si>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</si>
  <si>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</si>
  <si>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</si>
  <si>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</si>
  <si>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</si>
  <si>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</si>
  <si>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</si>
  <si>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</si>
  <si>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</si>
  <si>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</si>
  <si>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</si>
  <si>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</si>
  <si>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</si>
  <si>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</si>
  <si>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</si>
  <si>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</si>
  <si>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</si>
  <si>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</si>
  <si>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</si>
  <si>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</si>
  <si>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</si>
  <si>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</si>
  <si>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</si>
  <si>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</si>
  <si>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</si>
  <si>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</si>
  <si>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</si>
  <si>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</si>
  <si>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</si>
  <si>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</si>
  <si>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</si>
  <si>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</si>
  <si>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</si>
  <si>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</si>
  <si>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</si>
  <si>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</si>
  <si>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</si>
  <si>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</si>
  <si>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</si>
  <si>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</si>
  <si>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</si>
  <si>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</si>
  <si>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</si>
  <si>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</si>
  <si>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</si>
  <si>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</si>
  <si>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</si>
  <si>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</si>
  <si>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</si>
  <si>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</si>
  <si>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</si>
  <si>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</si>
  <si>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</si>
  <si>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</si>
  <si>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</si>
  <si>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</si>
  <si>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</si>
  <si>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</si>
  <si>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</si>
  <si>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</si>
  <si>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</si>
  <si>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</si>
  <si>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</si>
  <si>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</si>
  <si>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</si>
  <si>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</si>
  <si>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</si>
  <si>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</si>
  <si>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</si>
  <si>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</si>
  <si>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</si>
  <si>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</si>
  <si>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</si>
  <si>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</si>
  <si>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</si>
  <si>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</si>
  <si>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</si>
  <si>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</si>
  <si>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</si>
  <si>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</si>
  <si>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</si>
  <si>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</si>
  <si>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</si>
  <si>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</si>
  <si>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</si>
  <si>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</si>
  <si>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</si>
  <si>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</si>
  <si>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</si>
  <si>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</si>
  <si>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</si>
  <si>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</si>
  <si>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</si>
  <si>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</si>
  <si>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</si>
  <si>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</si>
  <si>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</si>
  <si>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</si>
  <si>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</si>
  <si>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</si>
  <si>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</si>
  <si>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</si>
  <si>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</si>
  <si>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</si>
  <si>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</si>
  <si>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</si>
  <si>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</si>
  <si>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</si>
  <si>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</si>
  <si>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</si>
  <si>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</si>
  <si>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</si>
  <si>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</si>
  <si>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</si>
  <si>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</si>
  <si>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</si>
  <si>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</si>
  <si>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</si>
  <si>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</si>
  <si>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</si>
  <si>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</si>
  <si>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</si>
  <si>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</si>
  <si>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</si>
  <si>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</si>
  <si>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</si>
  <si>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</si>
  <si>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</si>
  <si>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</si>
  <si>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</si>
  <si>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</si>
  <si>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</si>
  <si>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</si>
  <si>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</si>
  <si>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</si>
  <si>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</si>
  <si>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</si>
  <si>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</si>
  <si>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</si>
  <si>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</si>
  <si>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</si>
  <si>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</si>
  <si>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</si>
  <si>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</si>
  <si>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</si>
  <si>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</si>
  <si>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</si>
  <si>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</si>
  <si>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</si>
  <si>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</si>
  <si>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</si>
  <si>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</si>
  <si>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</si>
  <si>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</si>
  <si>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</si>
  <si>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</si>
  <si>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</si>
  <si>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</si>
  <si>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</si>
  <si>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</si>
  <si>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</si>
  <si>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</si>
  <si>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</si>
  <si>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</si>
  <si>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</si>
  <si>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</si>
  <si>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</si>
  <si>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</si>
  <si>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</si>
  <si>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</si>
  <si>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</si>
  <si>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</si>
  <si>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</si>
  <si>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</si>
  <si>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</si>
  <si>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</si>
  <si>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</si>
  <si>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</si>
  <si>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</si>
  <si>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</si>
  <si>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</si>
  <si>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</si>
  <si>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</si>
  <si>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</si>
  <si>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</si>
  <si>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</si>
  <si>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</si>
  <si>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</si>
  <si>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</si>
  <si>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</si>
  <si>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</si>
  <si>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</si>
  <si>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</si>
  <si>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</si>
  <si>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</si>
  <si>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</si>
  <si>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</si>
  <si>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</si>
  <si>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</si>
  <si>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</si>
  <si>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</si>
  <si>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</si>
  <si>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</si>
  <si>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</si>
  <si>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</si>
  <si>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</si>
  <si>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</si>
  <si>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</si>
  <si>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</si>
  <si>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</si>
  <si>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</si>
  <si>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</si>
  <si>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</si>
  <si>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</si>
  <si>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</si>
  <si>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</si>
  <si>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</si>
  <si>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</si>
  <si>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</si>
  <si>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</si>
  <si>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</si>
  <si>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</si>
  <si>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</si>
  <si>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</si>
  <si>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</si>
  <si>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</si>
  <si>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</si>
  <si>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</si>
  <si>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</si>
  <si>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</si>
  <si>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</si>
  <si>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</si>
  <si>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</si>
  <si>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</si>
  <si>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</si>
  <si>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</si>
  <si>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</si>
  <si>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</si>
  <si>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</si>
  <si>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</si>
  <si>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</si>
  <si>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</si>
  <si>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</si>
  <si>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</si>
  <si>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</si>
  <si>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</si>
  <si>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</si>
  <si>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</si>
  <si>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</si>
  <si>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</si>
  <si>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</si>
  <si>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</si>
  <si>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</si>
  <si>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</si>
  <si>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</si>
  <si>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</si>
  <si>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</si>
  <si>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</si>
  <si>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</si>
  <si>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</si>
  <si>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</si>
  <si>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</si>
  <si>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</si>
  <si>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</si>
  <si>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</si>
  <si>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</si>
  <si>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</si>
  <si>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</si>
  <si>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</si>
  <si>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</si>
  <si>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</si>
  <si>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</si>
  <si>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</si>
  <si>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</si>
  <si>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</si>
  <si>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</si>
  <si>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</si>
  <si>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</si>
  <si>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</si>
  <si>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</si>
  <si>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</si>
  <si>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</si>
  <si>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</si>
  <si>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</si>
  <si>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</si>
  <si>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</si>
  <si>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</si>
  <si>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</si>
  <si>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</si>
  <si>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</si>
  <si>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</si>
  <si>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</si>
  <si>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</si>
  <si>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</si>
  <si>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</si>
  <si>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</si>
  <si>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</si>
  <si>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</si>
  <si>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</si>
  <si>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</si>
  <si>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</si>
  <si>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</si>
  <si>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</si>
  <si>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</si>
  <si>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</si>
  <si>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</si>
  <si>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</si>
  <si>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</si>
  <si>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</si>
  <si>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</si>
  <si>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</si>
  <si>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</si>
  <si>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</si>
  <si>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</si>
  <si>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</si>
  <si>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</si>
  <si>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</si>
  <si>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</si>
  <si>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</si>
  <si>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</si>
  <si>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</si>
  <si>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</si>
  <si>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</si>
  <si>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</si>
  <si>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</si>
  <si>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</si>
  <si>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</si>
  <si>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</si>
  <si>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</si>
  <si>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</si>
  <si>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</si>
  <si>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</si>
  <si>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</si>
  <si>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</si>
  <si>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</si>
  <si>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</si>
  <si>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</si>
  <si>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</si>
  <si>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</si>
  <si>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</si>
  <si>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</si>
  <si>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</si>
  <si>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</si>
  <si>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</si>
  <si>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</si>
  <si>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</si>
  <si>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</si>
  <si>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</si>
  <si>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</si>
  <si>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</si>
  <si>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</si>
  <si>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</si>
  <si>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</si>
  <si>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</si>
  <si>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</si>
  <si>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</si>
  <si>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</si>
  <si>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</si>
  <si>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</si>
  <si>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</si>
  <si>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</si>
  <si>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</si>
  <si>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</si>
  <si>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</si>
  <si>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</si>
  <si>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</si>
  <si>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</si>
  <si>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</si>
  <si>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</si>
  <si>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</si>
  <si>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</si>
  <si>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</si>
  <si>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</si>
  <si>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</si>
  <si>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</si>
  <si>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</si>
  <si>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</si>
  <si>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</si>
  <si>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</si>
  <si>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</si>
  <si>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</si>
  <si>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</si>
  <si>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</si>
  <si>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</si>
  <si>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</si>
  <si>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</si>
  <si>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</si>
  <si>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</si>
  <si>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</si>
  <si>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</si>
  <si>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</si>
  <si>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</si>
  <si>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</si>
  <si>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</si>
  <si>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</si>
  <si>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</si>
  <si>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</si>
  <si>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</si>
  <si>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</si>
  <si>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</si>
  <si>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</si>
  <si>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</si>
  <si>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</si>
  <si>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</si>
  <si>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</si>
  <si>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</si>
  <si>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</si>
  <si>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</si>
  <si>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</si>
  <si>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</si>
  <si>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</si>
  <si>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</si>
  <si>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</si>
  <si>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</si>
  <si>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</si>
  <si>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</si>
  <si>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</si>
  <si>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</si>
  <si>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</si>
  <si>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</si>
  <si>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</si>
  <si>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</si>
  <si>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</si>
  <si>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</si>
  <si>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</si>
  <si>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</si>
  <si>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</si>
  <si>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</si>
  <si>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</si>
  <si>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</si>
  <si>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</si>
  <si>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</si>
  <si>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</si>
  <si>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</si>
  <si>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</si>
  <si>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</si>
  <si>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</si>
  <si>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</si>
  <si>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</si>
  <si>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</si>
  <si>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</si>
  <si>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</si>
  <si>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</si>
  <si>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</si>
  <si>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</si>
  <si>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</si>
  <si>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</si>
  <si>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</si>
  <si>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</si>
  <si>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</si>
  <si>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</si>
  <si>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</si>
  <si>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</si>
  <si>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</si>
  <si>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</si>
  <si>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</si>
  <si>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</si>
  <si>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</si>
  <si>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</si>
  <si>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</si>
  <si>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</si>
  <si>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</si>
  <si>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</si>
  <si>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</si>
  <si>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</si>
  <si>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</si>
  <si>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</si>
  <si>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</si>
  <si>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</si>
  <si>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</si>
  <si>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</si>
  <si>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</si>
  <si>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</si>
  <si>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</si>
  <si>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</si>
  <si>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</si>
  <si>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</si>
  <si>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</si>
  <si>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</si>
  <si>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</si>
  <si>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</si>
  <si>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</si>
  <si>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</si>
  <si>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</si>
  <si>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</si>
  <si>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</si>
  <si>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</si>
  <si>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</si>
  <si>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</si>
  <si>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</si>
  <si>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</si>
  <si>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</si>
  <si>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</si>
  <si>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</si>
  <si>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</si>
  <si>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</si>
  <si>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</si>
  <si>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</si>
  <si>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</si>
  <si>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</si>
  <si>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</si>
  <si>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</si>
  <si>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</si>
  <si>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</si>
  <si>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</si>
  <si>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</si>
  <si>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</si>
  <si>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</si>
  <si>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</si>
  <si>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</si>
  <si>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</si>
  <si>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</si>
  <si>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</si>
  <si>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</si>
  <si>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</si>
  <si>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</si>
  <si>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</si>
  <si>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</si>
  <si>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</si>
  <si>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</si>
  <si>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</si>
  <si>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</si>
  <si>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</si>
  <si>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</si>
  <si>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</si>
  <si>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</si>
  <si>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</si>
  <si>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</si>
  <si>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</si>
  <si>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</si>
  <si>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</si>
  <si>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</si>
  <si>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</si>
  <si>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</si>
  <si>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</si>
  <si>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</si>
  <si>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</si>
  <si>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</si>
  <si>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</si>
  <si>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</si>
  <si>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</si>
  <si>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</si>
  <si>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</si>
  <si>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</si>
  <si>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</si>
  <si>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</si>
  <si>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</si>
  <si>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</si>
  <si>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</si>
  <si>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</si>
  <si>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</si>
  <si>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</si>
  <si>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</si>
  <si>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</si>
  <si>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</si>
  <si>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</si>
  <si>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</si>
  <si>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</si>
  <si>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</si>
  <si>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</si>
  <si>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</si>
  <si>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</si>
  <si>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</si>
  <si>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</si>
  <si>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</si>
  <si>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</si>
  <si>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</si>
  <si>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</si>
  <si>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</si>
  <si>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</si>
  <si>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</si>
  <si>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</si>
  <si>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</si>
  <si>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</si>
  <si>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</si>
  <si>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</si>
  <si>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</si>
  <si>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</si>
  <si>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</si>
  <si>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</si>
  <si>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</si>
  <si>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</si>
  <si>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</si>
  <si>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</si>
  <si>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</si>
  <si>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</si>
  <si>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</si>
  <si>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</si>
  <si>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</si>
  <si>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</si>
  <si>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</si>
  <si>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</si>
  <si>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</si>
  <si>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</si>
  <si>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</si>
  <si>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</si>
  <si>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</si>
  <si>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</si>
  <si>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</si>
  <si>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</si>
  <si>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</si>
  <si>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</si>
  <si>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</si>
  <si>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</si>
  <si>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</si>
  <si>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</si>
  <si>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</si>
  <si>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</si>
  <si>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</si>
  <si>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</si>
  <si>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</si>
  <si>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</si>
  <si>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</si>
  <si>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</si>
  <si>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</si>
  <si>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</si>
  <si>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</si>
  <si>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</si>
  <si>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</si>
  <si>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</si>
  <si>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</si>
  <si>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</si>
  <si>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</si>
  <si>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</si>
  <si>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</si>
  <si>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</si>
  <si>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</si>
  <si>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</si>
  <si>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</si>
  <si>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</si>
  <si>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</si>
  <si>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</si>
  <si>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</si>
  <si>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</si>
  <si>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</si>
  <si>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</si>
  <si>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</si>
  <si>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</si>
  <si>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</si>
  <si>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</si>
  <si>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</si>
  <si>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</si>
  <si>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</si>
  <si>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</si>
  <si>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</si>
  <si>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</si>
  <si>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</si>
  <si>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</si>
  <si>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</si>
  <si>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</si>
  <si>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</si>
  <si>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</si>
  <si>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</si>
  <si>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</si>
  <si>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</si>
  <si>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</si>
  <si>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</si>
  <si>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</si>
  <si>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</si>
  <si>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</si>
  <si>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</si>
  <si>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</si>
  <si>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</si>
  <si>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</si>
  <si>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</si>
  <si>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</si>
  <si>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</si>
  <si>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</si>
  <si>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</si>
  <si>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</si>
  <si>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</si>
  <si>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</si>
  <si>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</si>
  <si>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</si>
  <si>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</si>
  <si>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</si>
  <si>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</si>
  <si>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</si>
  <si>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</si>
  <si>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</si>
  <si>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</si>
  <si>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</si>
  <si>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</si>
  <si>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</si>
  <si>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</si>
  <si>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</si>
  <si>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</si>
  <si>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</si>
  <si>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</si>
  <si>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</si>
  <si>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</si>
  <si>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</si>
  <si>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</si>
  <si>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</si>
  <si>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</si>
  <si>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</si>
  <si>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</si>
  <si>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</si>
  <si>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</si>
  <si>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</si>
  <si>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</si>
  <si>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</si>
  <si>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</si>
  <si>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</si>
  <si>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</si>
  <si>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</si>
  <si>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</si>
  <si>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</si>
  <si>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</si>
  <si>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</si>
  <si>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</si>
  <si>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</si>
  <si>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</si>
  <si>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</si>
  <si>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</si>
  <si>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</si>
  <si>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</si>
  <si>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</si>
  <si>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</si>
  <si>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</si>
  <si>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</si>
  <si>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</si>
  <si>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</si>
  <si>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</si>
  <si>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</si>
  <si>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</si>
  <si>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</si>
  <si>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</si>
  <si>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</si>
  <si>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</si>
  <si>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</si>
  <si>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</si>
  <si>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</si>
  <si>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</si>
  <si>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</si>
  <si>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</si>
  <si>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</si>
  <si>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</si>
  <si>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</si>
  <si>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</si>
  <si>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</si>
  <si>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</si>
  <si>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</si>
  <si>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</si>
  <si>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</si>
  <si>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</si>
  <si>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</si>
  <si>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</si>
  <si>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</si>
  <si>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</si>
  <si>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</si>
  <si>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</si>
  <si>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</si>
  <si>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</si>
  <si>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</si>
  <si>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</si>
  <si>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</si>
  <si>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</si>
  <si>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</si>
  <si>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</si>
  <si>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</si>
  <si>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</si>
  <si>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</si>
  <si>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</si>
  <si>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</si>
  <si>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</si>
  <si>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</si>
  <si>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</si>
  <si>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</si>
  <si>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</si>
  <si>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</si>
  <si>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</si>
  <si>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</si>
  <si>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</si>
  <si>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</si>
  <si>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</si>
  <si>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</si>
  <si>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</si>
  <si>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</si>
  <si>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</si>
  <si>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</si>
  <si>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</si>
  <si>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</si>
  <si>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</si>
  <si>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</si>
  <si>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</si>
  <si>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</si>
  <si>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</si>
  <si>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</si>
  <si>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</si>
  <si>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</si>
  <si>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</si>
  <si>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</si>
  <si>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</si>
  <si>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</si>
  <si>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</si>
  <si>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</si>
  <si>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</si>
  <si>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</si>
  <si>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</si>
  <si>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</si>
  <si>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</si>
  <si>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</si>
  <si>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</si>
  <si>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</si>
  <si>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</si>
  <si>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</si>
  <si>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</si>
  <si>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</si>
  <si>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</si>
  <si>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</si>
  <si>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</si>
  <si>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</si>
  <si>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</si>
  <si>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</si>
  <si>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</si>
  <si>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</si>
  <si>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</si>
  <si>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</si>
  <si>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</si>
  <si>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</si>
  <si>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</si>
  <si>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</si>
  <si>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</si>
  <si>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</si>
  <si>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</si>
  <si>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</si>
  <si>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</si>
  <si>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</si>
  <si>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</si>
  <si>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</si>
  <si>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</si>
  <si>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</si>
  <si>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</si>
  <si>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</si>
  <si>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</si>
  <si>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</si>
  <si>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</si>
  <si>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</si>
  <si>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</si>
  <si>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</si>
  <si>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</si>
  <si>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</si>
  <si>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</si>
  <si>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</si>
  <si>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</si>
  <si>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</si>
  <si>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</si>
  <si>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</si>
  <si>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</si>
  <si>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</si>
  <si>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</si>
  <si>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</si>
  <si>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</si>
  <si>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</si>
  <si>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</si>
  <si>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</si>
  <si>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</si>
  <si>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</si>
  <si>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</si>
  <si>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</si>
  <si>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</si>
  <si>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</si>
  <si>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</si>
  <si>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</si>
  <si>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</si>
  <si>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</si>
  <si>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</si>
  <si>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</si>
  <si>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</si>
  <si>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</si>
  <si>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</si>
  <si>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</si>
  <si>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</si>
  <si>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</si>
  <si>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</si>
  <si>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</si>
  <si>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</si>
  <si>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</si>
  <si>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</si>
  <si>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</si>
  <si>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</si>
  <si>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</si>
  <si>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</si>
  <si>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</si>
  <si>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</si>
  <si>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</si>
  <si>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</si>
  <si>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</si>
  <si>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</si>
  <si>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</si>
  <si>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</si>
  <si>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</si>
  <si>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</si>
  <si>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</si>
  <si>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</si>
  <si>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</si>
  <si>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</si>
  <si>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</si>
  <si>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</si>
  <si>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</si>
  <si>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</si>
  <si>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</si>
  <si>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</si>
  <si>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</si>
  <si>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</si>
  <si>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</si>
  <si>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</si>
  <si>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</si>
  <si>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</si>
  <si>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</si>
  <si>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</si>
  <si>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</si>
  <si>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</si>
  <si>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</si>
  <si>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</si>
  <si>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</si>
  <si>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</si>
  <si>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</si>
  <si>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</si>
  <si>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</si>
  <si>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</si>
  <si>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</si>
  <si>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</si>
  <si>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</si>
  <si>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</si>
  <si>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</si>
  <si>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</si>
  <si>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</si>
  <si>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</si>
  <si>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</si>
  <si>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</si>
  <si>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</si>
  <si>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</si>
  <si>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</si>
  <si>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</si>
  <si>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</si>
  <si>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</si>
  <si>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</si>
  <si>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</si>
  <si>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</si>
  <si>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</si>
  <si>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</si>
  <si>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</si>
  <si>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</si>
  <si>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</si>
  <si>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</si>
  <si>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</si>
  <si>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</si>
  <si>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</si>
  <si>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</si>
  <si>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</si>
  <si>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</si>
  <si>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</si>
  <si>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</si>
  <si>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</si>
  <si>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</si>
  <si>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</si>
  <si>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</si>
  <si>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</si>
  <si>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</si>
  <si>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</si>
  <si>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</si>
  <si>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</si>
  <si>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</si>
  <si>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</si>
  <si>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</si>
  <si>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</si>
  <si>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</si>
  <si>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</si>
  <si>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</si>
  <si>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</si>
  <si>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</si>
  <si>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</si>
  <si>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</si>
  <si>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</si>
  <si>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</si>
  <si>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</si>
  <si>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</si>
  <si>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</si>
  <si>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</si>
  <si>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</si>
  <si>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</si>
  <si>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</si>
  <si>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</si>
  <si>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</si>
  <si>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</si>
  <si>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</si>
  <si>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</si>
  <si>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</si>
  <si>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</si>
  <si>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</si>
  <si>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</si>
  <si>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</si>
  <si>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</si>
  <si>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</si>
  <si>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</si>
  <si>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</si>
  <si>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</si>
  <si>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</si>
  <si>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</si>
  <si>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</si>
  <si>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</si>
  <si>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</si>
  <si>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</si>
  <si>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</si>
  <si>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</si>
  <si>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</si>
  <si>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</si>
  <si>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</si>
  <si>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</si>
  <si>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</si>
  <si>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</si>
  <si>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</si>
  <si>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</si>
  <si>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</si>
  <si>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</si>
  <si>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</si>
  <si>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</si>
  <si>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</si>
  <si>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</si>
  <si>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</si>
  <si>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</si>
  <si>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</si>
  <si>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</si>
  <si>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</si>
  <si>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</si>
  <si>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</si>
  <si>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</si>
  <si>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</si>
  <si>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</si>
  <si>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</si>
  <si>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</si>
  <si>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</si>
  <si>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</si>
  <si>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</si>
  <si>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</si>
  <si>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</si>
  <si>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</si>
  <si>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</si>
  <si>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</si>
  <si>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</si>
  <si>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</si>
  <si>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</si>
  <si>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</si>
  <si>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</si>
  <si>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</si>
  <si>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</si>
  <si>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</si>
  <si>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</si>
  <si>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</si>
  <si>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</si>
  <si>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</si>
  <si>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</si>
  <si>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</si>
  <si>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</si>
  <si>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</si>
  <si>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</si>
  <si>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</si>
  <si>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</si>
  <si>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</si>
  <si>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</si>
  <si>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</si>
  <si>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</si>
  <si>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</si>
  <si>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</si>
  <si>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</si>
  <si>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</si>
  <si>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</si>
  <si>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</si>
  <si>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</si>
  <si>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</si>
  <si>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</si>
  <si>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</si>
  <si>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</si>
  <si>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</si>
  <si>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</si>
  <si>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</si>
  <si>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</si>
  <si>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</si>
  <si>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</si>
  <si>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</si>
  <si>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</si>
  <si>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</si>
  <si>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</si>
  <si>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</si>
  <si>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</si>
  <si>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</si>
  <si>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</si>
  <si>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</si>
  <si>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</si>
  <si>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</si>
  <si>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</si>
  <si>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</si>
  <si>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</si>
  <si>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</si>
  <si>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</si>
  <si>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</si>
  <si>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</si>
  <si>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</si>
  <si>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</si>
  <si>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</si>
  <si>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</si>
  <si>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</si>
  <si>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</si>
  <si>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</si>
  <si>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</si>
  <si>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</si>
  <si>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</si>
  <si>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</si>
  <si>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</si>
  <si>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</si>
  <si>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</si>
  <si>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</si>
  <si>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</si>
  <si>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</si>
  <si>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</si>
  <si>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</si>
  <si>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</si>
  <si>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</si>
  <si>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</si>
  <si>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</si>
  <si>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</si>
  <si>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</si>
  <si>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</si>
  <si>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</si>
  <si>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</si>
  <si>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</si>
  <si>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</si>
  <si>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</si>
  <si>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</si>
  <si>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</si>
  <si>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</si>
  <si>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</si>
  <si>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</si>
  <si>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</si>
  <si>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</si>
  <si>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</si>
  <si>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</si>
  <si>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</si>
  <si>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</si>
  <si>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</si>
  <si>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</si>
  <si>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</si>
  <si>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</si>
  <si>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</si>
  <si>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</si>
  <si>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</si>
  <si>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</si>
  <si>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</si>
  <si>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</si>
  <si>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</si>
  <si>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</si>
  <si>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</si>
  <si>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</si>
  <si>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</si>
  <si>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</si>
  <si>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</si>
  <si>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</si>
  <si>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</si>
  <si>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</si>
  <si>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</si>
  <si>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</si>
  <si>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</si>
  <si>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</si>
  <si>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</si>
  <si>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</si>
  <si>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</si>
  <si>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</si>
  <si>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</si>
  <si>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</si>
  <si>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</si>
  <si>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</si>
  <si>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</si>
  <si>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</si>
  <si>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</si>
  <si>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</si>
  <si>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</si>
  <si>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</si>
  <si>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</si>
  <si>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</si>
  <si>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</si>
  <si>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</si>
  <si>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</si>
  <si>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</si>
  <si>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</si>
  <si>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</si>
  <si>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</si>
  <si>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</si>
  <si>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</si>
  <si>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</si>
  <si>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</si>
  <si>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</si>
  <si>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</si>
  <si>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</si>
  <si>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</si>
  <si>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</si>
  <si>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</si>
  <si>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</si>
  <si>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</si>
  <si>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</si>
  <si>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</si>
  <si>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</si>
  <si>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</si>
  <si>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</si>
  <si>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</si>
  <si>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</si>
  <si>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</si>
  <si>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</si>
  <si>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</si>
  <si>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</si>
  <si>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</si>
  <si>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</si>
  <si>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</si>
  <si>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</si>
  <si>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</si>
  <si>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</si>
  <si>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</si>
  <si>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</si>
  <si>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</si>
  <si>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</si>
  <si>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</si>
  <si>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</si>
  <si>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</si>
  <si>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</si>
  <si>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</si>
  <si>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</si>
  <si>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</si>
  <si>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</si>
  <si>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</si>
  <si>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</si>
  <si>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</si>
  <si>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</si>
  <si>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</si>
  <si>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</si>
  <si>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</si>
  <si>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</si>
  <si>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</si>
  <si>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</si>
  <si>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</si>
  <si>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</si>
  <si>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</si>
  <si>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</si>
  <si>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</si>
  <si>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</si>
  <si>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</si>
  <si>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</si>
  <si>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</si>
  <si>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</si>
  <si>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</si>
  <si>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</si>
  <si>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</si>
  <si>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</si>
  <si>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</si>
  <si>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</si>
  <si>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</si>
  <si>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</si>
  <si>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</si>
  <si>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</si>
  <si>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</si>
  <si>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</si>
  <si>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</si>
  <si>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</si>
  <si>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</si>
  <si>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</si>
  <si>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</si>
  <si>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</si>
  <si>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</si>
  <si>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</si>
  <si>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</si>
  <si>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</si>
  <si>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</si>
  <si>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</si>
  <si>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</si>
  <si>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</si>
  <si>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</si>
  <si>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</si>
  <si>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</si>
  <si>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</si>
  <si>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</si>
  <si>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</si>
  <si>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</si>
  <si>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</si>
  <si>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</si>
  <si>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</si>
  <si>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</si>
  <si>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</si>
  <si>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</si>
  <si>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</si>
  <si>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</si>
  <si>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</si>
  <si>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</si>
  <si>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</si>
  <si>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</si>
  <si>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</si>
  <si>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</si>
  <si>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</si>
  <si>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</si>
  <si>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</si>
  <si>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</si>
  <si>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</si>
  <si>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</si>
  <si>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</si>
  <si>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</si>
  <si>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</si>
  <si>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</si>
  <si>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</si>
  <si>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</si>
  <si>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</si>
  <si>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</si>
  <si>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</si>
  <si>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</si>
  <si>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</si>
  <si>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</si>
  <si>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</si>
  <si>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</si>
  <si>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</si>
  <si>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</si>
  <si>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</si>
  <si>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</si>
  <si>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</si>
  <si>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</si>
  <si>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</si>
  <si>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</si>
  <si>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</si>
  <si>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</si>
  <si>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</si>
  <si>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</si>
  <si>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</si>
  <si>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</si>
  <si>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</si>
  <si>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</si>
  <si>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</si>
  <si>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</si>
  <si>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</si>
  <si>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</si>
  <si>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</si>
  <si>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</si>
  <si>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</si>
  <si>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</si>
  <si>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</si>
  <si>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</si>
  <si>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</si>
  <si>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</si>
  <si>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</si>
  <si>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</si>
  <si>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</si>
  <si>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</si>
  <si>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</si>
  <si>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</si>
  <si>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</si>
  <si>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</si>
  <si>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</si>
  <si>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</si>
  <si>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</si>
  <si>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</si>
  <si>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</si>
  <si>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</si>
  <si>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</si>
  <si>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</si>
  <si>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</si>
  <si>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</si>
  <si>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</si>
  <si>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</si>
  <si>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</si>
  <si>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</si>
  <si>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</si>
  <si>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</si>
  <si>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</si>
  <si>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</si>
  <si>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</si>
  <si>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</si>
  <si>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</si>
  <si>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</si>
  <si>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</si>
  <si>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</si>
  <si>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</si>
  <si>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</si>
  <si>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</si>
  <si>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</si>
  <si>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</si>
  <si>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</si>
  <si>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</si>
  <si>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</si>
  <si>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</si>
  <si>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</si>
  <si>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</si>
  <si>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</si>
  <si>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</si>
  <si>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</si>
  <si>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</si>
  <si>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</si>
  <si>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</si>
  <si>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</si>
  <si>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</si>
  <si>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</si>
  <si>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</si>
  <si>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</si>
  <si>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</si>
  <si>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</si>
  <si>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</si>
  <si>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</si>
  <si>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</si>
  <si>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</si>
  <si>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</si>
  <si>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</si>
  <si>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</si>
  <si>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</si>
  <si>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</si>
  <si>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</si>
  <si>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</si>
  <si>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</si>
  <si>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</si>
  <si>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</si>
  <si>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</si>
  <si>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</si>
  <si>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</si>
  <si>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</si>
  <si>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</si>
  <si>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</si>
  <si>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</si>
  <si>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</si>
  <si>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</si>
  <si>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</si>
  <si>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</si>
  <si>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</si>
  <si>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</si>
  <si>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</si>
  <si>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</si>
  <si>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</si>
  <si>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</si>
  <si>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</si>
  <si>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</si>
  <si>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</si>
  <si>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</si>
  <si>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</si>
  <si>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</si>
  <si>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</si>
  <si>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</si>
  <si>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</si>
  <si>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</si>
  <si>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</si>
  <si>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</si>
  <si>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</si>
  <si>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</si>
  <si>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</si>
  <si>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</si>
  <si>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</si>
  <si>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</si>
  <si>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</si>
  <si>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</si>
  <si>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</si>
  <si>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</si>
  <si>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</si>
  <si>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</si>
  <si>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</si>
  <si>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</si>
  <si>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</si>
  <si>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</si>
  <si>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</si>
  <si>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</si>
  <si>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</si>
  <si>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</si>
  <si>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</si>
  <si>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</si>
  <si>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</si>
  <si>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</si>
  <si>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</si>
  <si>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</si>
  <si>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</si>
  <si>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</si>
  <si>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</si>
  <si>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</si>
  <si>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</si>
  <si>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</si>
  <si>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</si>
  <si>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</si>
  <si>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</si>
  <si>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</si>
  <si>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</si>
  <si>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</si>
  <si>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</si>
  <si>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</si>
  <si>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</si>
  <si>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</si>
  <si>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</si>
  <si>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</si>
  <si>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</si>
  <si>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</si>
  <si>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</si>
  <si>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</si>
  <si>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</si>
  <si>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</si>
  <si>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</si>
  <si>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</si>
  <si>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</si>
  <si>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</si>
  <si>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</si>
  <si>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</si>
  <si>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</si>
  <si>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</si>
  <si>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</si>
  <si>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</si>
  <si>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</si>
  <si>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</si>
  <si>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</si>
  <si>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</si>
  <si>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</si>
  <si>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</si>
  <si>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</si>
  <si>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</si>
  <si>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</si>
  <si>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</si>
  <si>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</si>
  <si>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</si>
  <si>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</si>
  <si>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</si>
  <si>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</si>
  <si>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</si>
  <si>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</si>
  <si>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</si>
  <si>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</si>
  <si>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</si>
  <si>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</si>
  <si>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</si>
  <si>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</si>
  <si>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</si>
  <si>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</si>
  <si>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</si>
  <si>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</si>
  <si>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</si>
  <si>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</si>
  <si>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</si>
  <si>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</si>
  <si>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</si>
  <si>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</si>
  <si>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</si>
  <si>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</si>
  <si>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</si>
  <si>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</si>
  <si>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</si>
  <si>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</si>
  <si>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</si>
  <si>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</si>
  <si>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</si>
  <si>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</si>
  <si>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</si>
  <si>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</si>
  <si>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</si>
  <si>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</si>
  <si>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</si>
  <si>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</si>
  <si>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</si>
  <si>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</si>
  <si>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</si>
  <si>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</si>
  <si>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</si>
  <si>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</si>
  <si>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</si>
  <si>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</si>
  <si>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</si>
  <si>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</si>
  <si>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</si>
  <si>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</si>
  <si>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</si>
  <si>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</si>
  <si>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</si>
  <si>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</si>
  <si>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</si>
  <si>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</si>
  <si>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</si>
  <si>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</si>
  <si>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</si>
  <si>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</si>
  <si>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</si>
  <si>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</si>
  <si>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</si>
  <si>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</si>
  <si>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</si>
  <si>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</si>
  <si>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</si>
  <si>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</si>
  <si>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</si>
  <si>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</si>
  <si>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</si>
  <si>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</si>
  <si>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</si>
  <si>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</si>
  <si>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</si>
  <si>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</si>
  <si>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</si>
  <si>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</si>
  <si>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</si>
  <si>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</si>
  <si>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</si>
  <si>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</si>
  <si>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</si>
  <si>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</si>
  <si>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</si>
  <si>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</si>
  <si>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</si>
  <si>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</si>
  <si>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</si>
  <si>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</si>
  <si>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</si>
  <si>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</si>
  <si>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</si>
  <si>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</si>
  <si>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</si>
  <si>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</si>
  <si>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</si>
  <si>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</si>
  <si>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</si>
  <si>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</si>
  <si>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</si>
  <si>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</si>
  <si>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</si>
  <si>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</si>
  <si>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</si>
  <si>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</si>
  <si>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</si>
  <si>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</si>
  <si>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</si>
  <si>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</si>
  <si>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</si>
  <si>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</si>
  <si>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</si>
  <si>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</si>
  <si>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</si>
  <si>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</si>
  <si>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</si>
  <si>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</si>
  <si>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</si>
  <si>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</si>
  <si>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</si>
  <si>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</si>
  <si>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</si>
  <si>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</si>
  <si>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</si>
  <si>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</si>
  <si>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</si>
  <si>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</si>
  <si>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</si>
  <si>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</si>
  <si>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</si>
  <si>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</si>
  <si>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</si>
  <si>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</si>
  <si>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</si>
  <si>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</si>
  <si>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</si>
  <si>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</si>
  <si>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</si>
  <si>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</si>
  <si>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</si>
  <si>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</si>
  <si>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</si>
  <si>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</si>
  <si>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</si>
  <si>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</si>
  <si>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</si>
  <si>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</si>
  <si>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</si>
  <si>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</si>
  <si>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</si>
  <si>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</si>
  <si>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</si>
  <si>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</si>
  <si>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</si>
  <si>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</si>
  <si>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</si>
  <si>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</si>
  <si>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</si>
  <si>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</si>
  <si>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</si>
  <si>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</si>
  <si>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</si>
  <si>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</si>
  <si>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</si>
  <si>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</si>
  <si>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</si>
  <si>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</si>
  <si>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</si>
  <si>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</si>
  <si>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</si>
  <si>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</si>
  <si>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</si>
  <si>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</si>
  <si>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</si>
  <si>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</si>
  <si>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</si>
  <si>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</si>
  <si>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</si>
  <si>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</si>
  <si>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</si>
  <si>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</si>
  <si>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</si>
  <si>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</si>
  <si>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</si>
  <si>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</si>
  <si>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</si>
  <si>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</si>
  <si>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</si>
  <si>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</si>
  <si>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</si>
  <si>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</si>
  <si>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</si>
  <si>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</si>
  <si>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</si>
  <si>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</si>
  <si>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</si>
  <si>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</si>
  <si>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</si>
  <si>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</si>
  <si>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</si>
  <si>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</si>
  <si>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</si>
  <si>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</si>
  <si>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</si>
  <si>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</si>
  <si>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</si>
  <si>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</si>
  <si>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</si>
  <si>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</si>
  <si>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</si>
  <si>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</si>
  <si>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</si>
  <si>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</si>
  <si>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</si>
  <si>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</si>
  <si>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</si>
  <si>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</si>
  <si>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</si>
  <si>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</si>
  <si>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</si>
  <si>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</si>
  <si>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</si>
  <si>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</si>
  <si>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</si>
  <si>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</si>
  <si>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</si>
  <si>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</si>
  <si>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</si>
  <si>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</si>
  <si>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</si>
  <si>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</si>
  <si>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</si>
  <si>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</si>
  <si>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</si>
  <si>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</si>
  <si>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</si>
  <si>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</si>
  <si>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</si>
  <si>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</si>
  <si>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</si>
  <si>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</si>
  <si>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</si>
  <si>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</si>
  <si>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</si>
  <si>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</si>
  <si>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</si>
  <si>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</si>
  <si>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</si>
  <si>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</si>
  <si>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</si>
  <si>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</si>
  <si>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</si>
  <si>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</si>
  <si>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</si>
  <si>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</si>
  <si>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</si>
  <si>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</si>
  <si>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</si>
  <si>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</si>
  <si>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</si>
  <si>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</si>
  <si>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</si>
  <si>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</si>
  <si>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</si>
  <si>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</si>
  <si>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</si>
  <si>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</si>
  <si>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</si>
  <si>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</si>
  <si>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</si>
  <si>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</si>
  <si>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</si>
  <si>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</si>
  <si>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</si>
  <si>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</si>
  <si>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</si>
  <si>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</si>
  <si>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</si>
  <si>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</si>
  <si>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</si>
  <si>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</si>
  <si>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</si>
  <si>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</si>
  <si>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</si>
  <si>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</si>
  <si>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</si>
  <si>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</si>
  <si>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</si>
  <si>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</si>
  <si>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</si>
  <si>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</si>
  <si>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</si>
  <si>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</si>
  <si>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</si>
  <si>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</si>
  <si>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</si>
  <si>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</si>
  <si>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</si>
  <si>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</si>
  <si>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</si>
  <si>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</si>
  <si>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</si>
  <si>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</si>
  <si>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</si>
  <si>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</si>
  <si>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</si>
  <si>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</si>
  <si>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</si>
  <si>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</si>
  <si>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</si>
  <si>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</si>
  <si>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</si>
  <si>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</si>
  <si>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</si>
  <si>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</si>
  <si>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</si>
  <si>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</si>
  <si>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</si>
  <si>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</si>
  <si>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</si>
  <si>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</si>
  <si>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</si>
  <si>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</si>
  <si>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</si>
  <si>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</si>
  <si>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</si>
  <si>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</si>
  <si>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</si>
  <si>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</si>
  <si>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</si>
  <si>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</si>
  <si>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</si>
  <si>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</si>
  <si>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</si>
  <si>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</si>
  <si>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</si>
  <si>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</si>
  <si>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</si>
  <si>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</si>
  <si>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</si>
  <si>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</si>
  <si>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</si>
  <si>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</si>
  <si>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</si>
  <si>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</si>
  <si>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</si>
  <si>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</si>
  <si>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</si>
  <si>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</si>
  <si>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</si>
  <si>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</si>
  <si>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</si>
  <si>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</si>
  <si>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</si>
  <si>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</si>
  <si>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</si>
  <si>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</si>
  <si>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</si>
  <si>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</si>
  <si>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</si>
  <si>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</si>
  <si>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</si>
  <si>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</si>
  <si>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</si>
  <si>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</si>
  <si>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</si>
  <si>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</si>
  <si>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</si>
  <si>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</si>
  <si>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</si>
  <si>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</si>
  <si>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</si>
  <si>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</si>
  <si>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</si>
  <si>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</si>
  <si>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</si>
  <si>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</si>
  <si>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</si>
  <si>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</si>
  <si>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</si>
  <si>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</si>
  <si>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</si>
  <si>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</si>
  <si>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</si>
  <si>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</si>
  <si>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</si>
  <si>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</si>
  <si>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</si>
  <si>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</si>
  <si>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</si>
  <si>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</si>
  <si>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</si>
  <si>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</si>
  <si>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</si>
  <si>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</si>
  <si>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</si>
  <si>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</si>
  <si>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</si>
  <si>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</si>
  <si>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</si>
  <si>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</si>
  <si>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</si>
  <si>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</si>
  <si>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</si>
  <si>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</si>
  <si>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</si>
  <si>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</si>
  <si>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</si>
  <si>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</si>
  <si>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</si>
  <si>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</si>
  <si>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</si>
  <si>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</si>
  <si>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</si>
  <si>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</si>
  <si>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</si>
  <si>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</si>
  <si>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</si>
  <si>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</si>
  <si>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</si>
  <si>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</si>
  <si>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</si>
  <si>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</si>
  <si>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</si>
  <si>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</si>
  <si>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</si>
  <si>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</si>
  <si>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</si>
  <si>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</si>
  <si>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</si>
  <si>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</si>
  <si>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</si>
  <si>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</si>
  <si>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</si>
  <si>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</si>
  <si>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</si>
  <si>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</si>
  <si>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</si>
  <si>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</si>
  <si>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</si>
  <si>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</si>
  <si>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</si>
  <si>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</si>
  <si>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</si>
  <si>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</si>
  <si>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</si>
  <si>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</si>
  <si>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</si>
  <si>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</si>
  <si>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</si>
  <si>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</si>
  <si>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</si>
  <si>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</si>
  <si>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</si>
  <si>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</si>
  <si>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</si>
  <si>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</si>
  <si>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</si>
  <si>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</si>
  <si>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</si>
  <si>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</si>
  <si>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</si>
  <si>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</si>
  <si>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</si>
  <si>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</si>
  <si>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</si>
  <si>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</si>
  <si>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</si>
  <si>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</si>
  <si>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</si>
  <si>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</si>
  <si>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</si>
  <si>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</si>
  <si>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</si>
  <si>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</si>
  <si>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</si>
  <si>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</si>
  <si>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</si>
  <si>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</si>
  <si>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</si>
  <si>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</si>
  <si>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</si>
  <si>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</si>
  <si>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</si>
  <si>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</si>
  <si>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</si>
  <si>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</si>
  <si>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</si>
  <si>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</si>
  <si>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</si>
  <si>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</si>
  <si>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</si>
  <si>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</si>
  <si>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</si>
  <si>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</si>
  <si>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</si>
  <si>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</si>
  <si>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</si>
  <si>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</si>
  <si>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</si>
  <si>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</si>
  <si>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</si>
  <si>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</si>
  <si>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</si>
  <si>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</si>
  <si>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</si>
  <si>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</si>
  <si>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</si>
  <si>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</si>
  <si>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</si>
  <si>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</si>
  <si>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</si>
  <si>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</si>
  <si>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</si>
  <si>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</si>
  <si>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</si>
  <si>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</si>
  <si>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</si>
  <si>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</si>
  <si>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</si>
  <si>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</si>
  <si>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</si>
  <si>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</si>
  <si>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</si>
  <si>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</si>
  <si>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</si>
  <si>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</si>
  <si>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</si>
  <si>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</si>
  <si>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</si>
  <si>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</si>
  <si>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</si>
  <si>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</si>
  <si>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</si>
  <si>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</si>
  <si>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</si>
  <si>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</si>
  <si>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</si>
  <si>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</si>
  <si>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</si>
  <si>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</si>
  <si>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</si>
  <si>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</si>
  <si>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</si>
  <si>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</si>
  <si>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</si>
  <si>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</si>
  <si>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</si>
  <si>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</si>
  <si>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</si>
  <si>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</si>
  <si>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</si>
  <si>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</si>
  <si>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</si>
  <si>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</si>
  <si>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</si>
  <si>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</si>
  <si>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</si>
  <si>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</si>
  <si>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</si>
  <si>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</si>
  <si>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</si>
  <si>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</si>
  <si>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</si>
  <si>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</si>
  <si>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</si>
  <si>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</si>
  <si>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</si>
  <si>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</si>
  <si>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</si>
  <si>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</si>
  <si>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</si>
  <si>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</si>
  <si>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</si>
  <si>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</si>
  <si>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</si>
  <si>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</si>
  <si>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</si>
  <si>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</si>
  <si>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</si>
  <si>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</si>
  <si>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</si>
  <si>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</si>
  <si>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</si>
  <si>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</si>
  <si>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</si>
  <si>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</si>
  <si>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</si>
  <si>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</si>
  <si>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</si>
  <si>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</si>
  <si>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</si>
  <si>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</si>
  <si>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</si>
  <si>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</si>
  <si>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</si>
  <si>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</si>
  <si>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</si>
  <si>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</si>
  <si>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</si>
  <si>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</si>
  <si>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</si>
  <si>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</si>
  <si>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</si>
  <si>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</si>
  <si>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</si>
  <si>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</si>
  <si>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</si>
  <si>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</si>
  <si>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</si>
  <si>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</si>
  <si>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</si>
  <si>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</si>
  <si>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</si>
  <si>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</si>
  <si>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</si>
  <si>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</si>
  <si>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</si>
  <si>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</si>
  <si>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</si>
  <si>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</si>
  <si>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</si>
  <si>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</si>
  <si>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</si>
  <si>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</si>
  <si>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</si>
  <si>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</si>
  <si>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</si>
  <si>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</si>
  <si>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</si>
  <si>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</si>
  <si>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</si>
  <si>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</si>
  <si>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</si>
  <si>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</si>
  <si>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</si>
  <si>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</si>
  <si>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</si>
  <si>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</si>
  <si>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</si>
  <si>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</si>
  <si>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</si>
  <si>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</si>
  <si>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</si>
  <si>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</si>
  <si>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</si>
  <si>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</si>
  <si>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</si>
  <si>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</si>
  <si>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</si>
  <si>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</si>
  <si>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</si>
  <si>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</si>
  <si>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</si>
  <si>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</si>
  <si>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</si>
  <si>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</si>
  <si>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</si>
  <si>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</si>
  <si>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</si>
  <si>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</si>
  <si>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</si>
  <si>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</si>
  <si>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</si>
  <si>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</si>
  <si>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</si>
  <si>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</si>
  <si>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</si>
  <si>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</si>
  <si>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</si>
  <si>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</si>
  <si>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</si>
  <si>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</si>
  <si>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</si>
  <si>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</si>
  <si>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</si>
  <si>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</si>
  <si>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</si>
  <si>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</si>
  <si>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</si>
  <si>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</si>
  <si>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</si>
  <si>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</si>
  <si>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</si>
  <si>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</si>
  <si>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</si>
  <si>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</si>
  <si>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</si>
  <si>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</si>
  <si>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</si>
  <si>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</si>
  <si>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</si>
  <si>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</si>
  <si>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</si>
  <si>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</si>
  <si>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</si>
  <si>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</si>
  <si>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</si>
  <si>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</si>
  <si>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</si>
  <si>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</si>
  <si>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</si>
  <si>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</si>
  <si>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</si>
  <si>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</si>
  <si>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</si>
  <si>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</si>
  <si>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</si>
  <si>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</si>
  <si>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</si>
  <si>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</si>
  <si>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</si>
  <si>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</si>
  <si>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</si>
  <si>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</si>
  <si>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</si>
  <si>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</si>
  <si>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</si>
  <si>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</si>
  <si>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</si>
  <si>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</si>
  <si>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</si>
  <si>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</si>
  <si>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</si>
  <si>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</si>
  <si>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</si>
  <si>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</si>
  <si>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</si>
  <si>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</si>
  <si>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</si>
  <si>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</si>
  <si>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</si>
  <si>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</si>
  <si>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</si>
  <si>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</si>
  <si>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</si>
  <si>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</si>
  <si>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</si>
  <si>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</si>
  <si>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</si>
  <si>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</si>
  <si>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</si>
  <si>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</si>
  <si>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</si>
  <si>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</si>
  <si>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</si>
  <si>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</si>
  <si>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</si>
  <si>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</si>
  <si>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</si>
  <si>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</si>
  <si>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</si>
  <si>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</si>
  <si>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</si>
  <si>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</si>
  <si>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</si>
  <si>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</si>
  <si>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</si>
  <si>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</si>
  <si>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</si>
  <si>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</si>
  <si>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</si>
  <si>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</si>
  <si>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</si>
  <si>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</si>
  <si>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</si>
  <si>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</si>
  <si>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</si>
  <si>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</si>
  <si>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</si>
  <si>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</si>
  <si>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</si>
  <si>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</si>
  <si>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</si>
  <si>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</si>
  <si>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</si>
  <si>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</si>
  <si>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</si>
  <si>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</si>
  <si>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</si>
  <si>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</si>
  <si>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</si>
  <si>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</si>
  <si>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</si>
  <si>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</si>
  <si>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</si>
  <si>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</si>
  <si>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</si>
  <si>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</si>
  <si>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</si>
  <si>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</si>
  <si>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</si>
  <si>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</si>
  <si>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</si>
  <si>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</si>
  <si>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</si>
  <si>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</si>
  <si>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</si>
  <si>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</si>
  <si>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</si>
  <si>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</si>
  <si>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</si>
  <si>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</si>
  <si>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</si>
  <si>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</si>
  <si>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</si>
  <si>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</si>
  <si>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</si>
  <si>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</si>
  <si>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</si>
  <si>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</si>
  <si>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</si>
  <si>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</si>
  <si>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</si>
  <si>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</si>
  <si>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</si>
  <si>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</si>
  <si>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</si>
  <si>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</si>
  <si>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</si>
  <si>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</si>
  <si>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</si>
  <si>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</si>
  <si>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</si>
  <si>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</si>
  <si>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</si>
  <si>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</si>
  <si>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</si>
  <si>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</si>
  <si>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</si>
  <si>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</si>
  <si>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</si>
  <si>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</si>
  <si>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</si>
  <si>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</si>
  <si>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</si>
  <si>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</si>
  <si>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</si>
  <si>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</si>
  <si>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</si>
  <si>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</si>
  <si>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</si>
  <si>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</si>
  <si>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</si>
  <si>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</si>
  <si>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</si>
  <si>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</si>
  <si>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</si>
  <si>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</si>
  <si>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</si>
  <si>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</si>
  <si>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</si>
  <si>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</si>
  <si>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</si>
  <si>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</si>
  <si>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</si>
  <si>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</si>
  <si>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</si>
  <si>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</si>
  <si>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</si>
  <si>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</si>
  <si>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</si>
  <si>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</si>
  <si>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</si>
  <si>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</si>
  <si>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</si>
  <si>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</si>
  <si>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</si>
  <si>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</si>
  <si>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</si>
  <si>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</si>
  <si>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</si>
  <si>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</si>
  <si>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</si>
  <si>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</si>
  <si>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</si>
  <si>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</si>
  <si>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</si>
  <si>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</si>
  <si>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</si>
  <si>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</si>
  <si>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</si>
  <si>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</si>
  <si>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</si>
  <si>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</si>
  <si>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</si>
  <si>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</si>
  <si>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</si>
  <si>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</si>
  <si>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</si>
  <si>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</si>
  <si>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</si>
  <si>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</si>
  <si>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</si>
  <si>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</si>
  <si>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</si>
  <si>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</si>
  <si>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</si>
  <si>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</si>
  <si>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</si>
  <si>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</si>
  <si>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</si>
  <si>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</si>
  <si>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</si>
  <si>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</si>
  <si>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</si>
  <si>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</si>
  <si>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</si>
  <si>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</si>
  <si>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</si>
  <si>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</si>
  <si>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</si>
  <si>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</si>
  <si>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</si>
  <si>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</si>
  <si>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</si>
  <si>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</si>
  <si>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</si>
  <si>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</si>
  <si>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</si>
  <si>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</si>
  <si>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</si>
  <si>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</si>
  <si>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</si>
  <si>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</si>
  <si>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</si>
  <si>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</si>
  <si>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</si>
  <si>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</si>
  <si>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</si>
  <si>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</si>
  <si>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</si>
  <si>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</si>
  <si>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</si>
  <si>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</si>
  <si>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</si>
  <si>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</si>
  <si>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</si>
  <si>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</si>
  <si>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</si>
  <si>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</si>
  <si>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</si>
  <si>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</si>
  <si>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</si>
  <si>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</si>
  <si>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</si>
  <si>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</si>
  <si>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</si>
  <si>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</si>
  <si>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</si>
  <si>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</si>
  <si>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</si>
  <si>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</si>
  <si>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</si>
  <si>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</si>
  <si>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</si>
  <si>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</si>
  <si>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</si>
  <si>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</si>
  <si>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</si>
  <si>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</si>
  <si>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</si>
  <si>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</si>
  <si>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</si>
  <si>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</si>
  <si>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</si>
  <si>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</si>
  <si>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</si>
  <si>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</si>
  <si>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</si>
  <si>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</si>
  <si>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</si>
  <si>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</si>
  <si>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</si>
  <si>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</si>
  <si>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</si>
  <si>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</si>
  <si>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</si>
  <si>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</si>
  <si>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</si>
  <si>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</si>
  <si>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</si>
  <si>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</si>
  <si>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</si>
  <si>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</si>
  <si>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</si>
  <si>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</si>
  <si>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</si>
  <si>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</si>
  <si>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</si>
  <si>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</si>
  <si>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</si>
  <si>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</si>
  <si>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</si>
  <si>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</si>
  <si>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</si>
  <si>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</si>
  <si>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</si>
  <si>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</si>
  <si>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</si>
  <si>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</si>
  <si>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</si>
  <si>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</si>
  <si>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</si>
  <si>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</si>
  <si>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</si>
  <si>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</si>
  <si>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</si>
  <si>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</si>
  <si>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</si>
  <si>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</si>
  <si>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</si>
  <si>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</si>
  <si>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</si>
  <si>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</si>
  <si>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</si>
  <si>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</si>
  <si>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</si>
  <si>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</si>
  <si>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</si>
  <si>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</si>
  <si>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</si>
  <si>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</si>
  <si>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</si>
  <si>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</si>
  <si>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</si>
  <si>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</si>
  <si>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</si>
  <si>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</si>
  <si>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</si>
  <si>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</si>
  <si>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</si>
  <si>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</si>
  <si>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</si>
  <si>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</si>
  <si>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</si>
  <si>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</si>
  <si>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</si>
  <si>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</si>
  <si>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</si>
  <si>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</si>
  <si>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</si>
  <si>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</si>
  <si>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</si>
  <si>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</si>
  <si>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</si>
  <si>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</si>
  <si>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</si>
  <si>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</si>
  <si>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</si>
  <si>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</si>
  <si>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</si>
  <si>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</si>
  <si>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</si>
  <si>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</si>
  <si>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</si>
  <si>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</si>
  <si>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</si>
  <si>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</si>
  <si>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</si>
  <si>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</si>
  <si>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</si>
  <si>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</si>
  <si>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</si>
  <si>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</si>
  <si>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</si>
  <si>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</si>
  <si>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</si>
  <si>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</si>
  <si>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</si>
  <si>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</si>
  <si>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</si>
  <si>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</si>
  <si>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</si>
  <si>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</si>
  <si>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</si>
  <si>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</si>
  <si>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</si>
  <si>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</si>
  <si>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</si>
  <si>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</si>
  <si>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</si>
  <si>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</si>
  <si>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</si>
  <si>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</si>
  <si>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</si>
  <si>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</si>
  <si>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</si>
  <si>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</si>
  <si>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</si>
  <si>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</si>
  <si>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</si>
  <si>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</si>
  <si>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</si>
  <si>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</si>
  <si>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</si>
  <si>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</si>
  <si>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</si>
  <si>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</si>
  <si>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</si>
  <si>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</si>
  <si>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</si>
  <si>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</si>
  <si>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</si>
  <si>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</si>
  <si>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</si>
  <si>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</si>
  <si>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</si>
  <si>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</si>
  <si>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</si>
  <si>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</si>
  <si>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</si>
  <si>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</si>
  <si>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</si>
  <si>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</si>
  <si>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</si>
  <si>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</si>
  <si>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</si>
  <si>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</si>
  <si>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</si>
  <si>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</si>
  <si>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</si>
  <si>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</si>
  <si>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</si>
  <si>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</si>
  <si>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</si>
  <si>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</si>
  <si>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</si>
  <si>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</si>
  <si>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</si>
  <si>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</si>
  <si>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</si>
  <si>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</si>
  <si>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</si>
  <si>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</si>
  <si>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</si>
  <si>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</si>
  <si>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</si>
  <si>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</si>
  <si>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</si>
  <si>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</si>
  <si>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</si>
  <si>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</si>
  <si>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</si>
  <si>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</si>
  <si>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</si>
  <si>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</si>
  <si>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</si>
  <si>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</si>
  <si>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</si>
  <si>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</si>
  <si>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</si>
  <si>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</si>
  <si>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</si>
  <si>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</si>
  <si>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</si>
  <si>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</si>
  <si>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</si>
  <si>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</si>
  <si>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</si>
  <si>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</si>
  <si>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</si>
  <si>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</si>
  <si>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</si>
  <si>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</si>
  <si>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</si>
  <si>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</si>
  <si>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</si>
  <si>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</si>
  <si>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</si>
  <si>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</si>
  <si>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</si>
  <si>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</si>
  <si>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</si>
  <si>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</si>
  <si>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</si>
  <si>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</si>
  <si>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</si>
  <si>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</si>
  <si>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</si>
  <si>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</si>
  <si>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</si>
  <si>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</si>
  <si>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</si>
  <si>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</si>
  <si>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</si>
  <si>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</si>
  <si>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</si>
  <si>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</si>
  <si>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</si>
  <si>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</si>
  <si>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</si>
  <si>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</si>
  <si>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</si>
  <si>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</si>
  <si>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</si>
  <si>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</si>
  <si>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</si>
  <si>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</si>
  <si>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</si>
  <si>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</si>
  <si>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</si>
  <si>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</si>
  <si>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</si>
  <si>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</si>
  <si>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</si>
  <si>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</si>
  <si>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</si>
  <si>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</si>
  <si>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</si>
  <si>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</si>
  <si>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</si>
  <si>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</si>
  <si>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</si>
  <si>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</si>
  <si>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</si>
  <si>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</si>
  <si>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</si>
  <si>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</si>
  <si>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</si>
  <si>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</si>
  <si>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</si>
  <si>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</si>
  <si>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</si>
  <si>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</si>
  <si>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</si>
  <si>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</si>
  <si>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</si>
  <si>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</si>
  <si>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</si>
  <si>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</si>
  <si>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</si>
  <si>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</si>
  <si>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</si>
  <si>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</si>
  <si>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</si>
  <si>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</si>
  <si>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</si>
  <si>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</si>
  <si>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</si>
  <si>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</si>
  <si>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</si>
  <si>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</si>
  <si>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</si>
  <si>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</si>
  <si>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</si>
  <si>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</si>
  <si>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</si>
  <si>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</si>
  <si>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</si>
  <si>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</si>
  <si>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</si>
  <si>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</si>
  <si>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</si>
  <si>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</si>
  <si>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</si>
  <si>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</si>
  <si>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</si>
  <si>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</si>
  <si>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</si>
  <si>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</si>
  <si>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</si>
  <si>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</si>
  <si>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</si>
  <si>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</si>
  <si>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</si>
  <si>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</si>
  <si>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</si>
  <si>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</si>
  <si>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</si>
  <si>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</si>
  <si>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</si>
  <si>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</si>
  <si>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</si>
  <si>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</si>
  <si>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</si>
  <si>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</si>
  <si>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</si>
  <si>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</si>
  <si>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</si>
  <si>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</si>
  <si>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</si>
  <si>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</si>
  <si>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</si>
  <si>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</si>
  <si>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</si>
  <si>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</si>
  <si>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</si>
  <si>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</si>
  <si>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</si>
  <si>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</si>
  <si>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</si>
  <si>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</si>
  <si>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</si>
  <si>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</si>
  <si>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</si>
  <si>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</si>
  <si>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</si>
  <si>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</si>
  <si>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</si>
  <si>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</si>
  <si>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</si>
  <si>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</si>
  <si>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</si>
  <si>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</si>
  <si>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</si>
  <si>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</si>
  <si>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</si>
  <si>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</si>
  <si>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</si>
  <si>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</si>
  <si>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</si>
  <si>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</si>
  <si>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</si>
  <si>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</si>
  <si>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</si>
  <si>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</si>
  <si>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</si>
  <si>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</si>
  <si>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</si>
  <si>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</si>
  <si>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</si>
  <si>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</si>
  <si>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</si>
  <si>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</si>
  <si>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</si>
  <si>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</si>
  <si>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</si>
  <si>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</si>
  <si>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</si>
  <si>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</si>
  <si>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</si>
  <si>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</si>
  <si>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</si>
  <si>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</si>
  <si>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</si>
  <si>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</si>
  <si>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</si>
  <si>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</si>
  <si>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</si>
  <si>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</si>
  <si>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</si>
  <si>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</si>
  <si>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</si>
  <si>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</si>
  <si>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</si>
  <si>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</si>
  <si>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</si>
  <si>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</si>
  <si>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</si>
  <si>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</si>
  <si>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</si>
  <si>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</si>
  <si>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</si>
  <si>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</si>
  <si>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</si>
  <si>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</si>
  <si>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</si>
  <si>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</si>
  <si>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</si>
  <si>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</si>
  <si>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</si>
  <si>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</si>
  <si>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</si>
  <si>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</si>
  <si>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</si>
  <si>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</si>
  <si>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</si>
  <si>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</si>
  <si>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</si>
  <si>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</si>
  <si>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</si>
  <si>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</si>
  <si>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</si>
  <si>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</si>
  <si>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</si>
  <si>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</si>
  <si>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</si>
  <si>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</si>
  <si>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</si>
  <si>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</si>
  <si>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</si>
  <si>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</si>
  <si>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</si>
  <si>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</si>
  <si>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</si>
  <si>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</si>
  <si>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</si>
  <si>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</si>
  <si>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</si>
  <si>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</si>
  <si>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</si>
  <si>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</si>
  <si>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</si>
  <si>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</si>
  <si>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</si>
  <si>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</si>
  <si>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</si>
  <si>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</si>
  <si>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</si>
  <si>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</si>
  <si>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</si>
  <si>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</si>
  <si>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</si>
  <si>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</si>
  <si>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</si>
  <si>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</si>
  <si>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</si>
  <si>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</si>
  <si>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</si>
  <si>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</si>
  <si>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</si>
  <si>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</si>
  <si>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</si>
  <si>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</si>
  <si>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</si>
  <si>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</si>
  <si>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</si>
  <si>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</si>
  <si>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</si>
  <si>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</si>
  <si>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</si>
  <si>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</si>
  <si>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</si>
  <si>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</si>
  <si>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</si>
  <si>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</si>
  <si>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</si>
  <si>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</si>
  <si>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</si>
  <si>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</si>
  <si>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</si>
  <si>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</si>
  <si>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</si>
  <si>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</si>
  <si>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</si>
  <si>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</si>
  <si>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</si>
  <si>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</si>
  <si>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</si>
  <si>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</si>
  <si>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</si>
  <si>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</si>
  <si>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</si>
  <si>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</si>
  <si>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</si>
  <si>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</si>
  <si>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</si>
  <si>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</si>
  <si>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</si>
  <si>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</si>
  <si>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</si>
  <si>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</si>
  <si>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</si>
  <si>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</si>
  <si>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</si>
  <si>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</si>
  <si>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</si>
  <si>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</si>
  <si>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</si>
  <si>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</si>
  <si>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</si>
  <si>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</si>
  <si>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</si>
  <si>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</si>
  <si>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</si>
  <si>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</si>
  <si>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</si>
  <si>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</si>
  <si>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</si>
  <si>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</si>
  <si>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</si>
  <si>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</si>
  <si>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</si>
  <si>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</si>
  <si>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</si>
  <si>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</si>
  <si>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</si>
  <si>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</si>
  <si>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</si>
  <si>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</si>
  <si>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</si>
  <si>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</si>
  <si>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</si>
  <si>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</si>
  <si>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</si>
  <si>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</si>
  <si>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</si>
  <si>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</si>
  <si>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</si>
  <si>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</si>
  <si>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</si>
  <si>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</si>
  <si>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</si>
  <si>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</si>
  <si>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</si>
  <si>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</si>
  <si>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</si>
  <si>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</si>
  <si>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</si>
  <si>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</si>
  <si>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</si>
  <si>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</si>
  <si>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</si>
  <si>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</si>
  <si>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</si>
  <si>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</si>
  <si>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</si>
  <si>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</si>
  <si>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</si>
  <si>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</si>
  <si>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</si>
  <si>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</si>
  <si>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</si>
  <si>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</si>
  <si>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</si>
  <si>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</si>
  <si>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</si>
  <si>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</si>
  <si>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</si>
  <si>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</si>
  <si>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</si>
  <si>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</si>
  <si>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</si>
  <si>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</si>
  <si>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</si>
  <si>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</si>
  <si>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</si>
  <si>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</si>
  <si>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</si>
  <si>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</si>
  <si>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</si>
  <si>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</si>
  <si>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</si>
  <si>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</si>
  <si>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</si>
  <si>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</si>
  <si>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</si>
  <si>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</si>
  <si>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</si>
  <si>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</si>
  <si>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</si>
  <si>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</si>
  <si>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</si>
  <si>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</si>
  <si>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</si>
  <si>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</si>
  <si>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</si>
  <si>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</si>
  <si>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</si>
  <si>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</si>
  <si>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</si>
  <si>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</si>
  <si>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</si>
  <si>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</si>
  <si>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</si>
  <si>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</si>
  <si>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</si>
  <si>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</si>
  <si>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</si>
  <si>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</si>
  <si>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</si>
  <si>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</si>
  <si>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</si>
  <si>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</si>
  <si>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</si>
  <si>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</si>
  <si>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</si>
  <si>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</si>
  <si>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</si>
  <si>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</si>
  <si>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</si>
  <si>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</si>
  <si>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</si>
  <si>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</si>
  <si>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</si>
  <si>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</si>
  <si>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</si>
  <si>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</si>
  <si>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</si>
  <si>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</si>
  <si>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</si>
  <si>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</si>
  <si>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</si>
  <si>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</si>
  <si>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</si>
  <si>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</si>
  <si>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</si>
  <si>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</si>
  <si>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</si>
  <si>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</si>
  <si>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</si>
  <si>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</si>
  <si>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</si>
  <si>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</si>
  <si>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</si>
  <si>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</si>
  <si>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</si>
  <si>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</si>
  <si>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</si>
  <si>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</si>
  <si>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</si>
  <si>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</si>
  <si>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</si>
  <si>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</si>
  <si>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</si>
  <si>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</si>
  <si>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</si>
  <si>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</si>
  <si>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</si>
  <si>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</si>
  <si>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</si>
  <si>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</si>
  <si>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</si>
  <si>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</si>
  <si>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</si>
  <si>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</si>
  <si>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</si>
  <si>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</si>
  <si>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</si>
  <si>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</si>
  <si>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</si>
  <si>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</si>
  <si>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</si>
  <si>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</si>
  <si>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</si>
  <si>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</si>
  <si>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</si>
  <si>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</si>
  <si>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</si>
  <si>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</si>
  <si>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</si>
  <si>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</si>
  <si>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</si>
  <si>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</si>
  <si>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</si>
  <si>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</si>
  <si>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</si>
  <si>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</si>
  <si>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</si>
  <si>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</si>
  <si>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</si>
  <si>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</si>
  <si>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</si>
  <si>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</si>
  <si>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</si>
  <si>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</si>
  <si>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</si>
  <si>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</si>
  <si>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</si>
  <si>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</si>
  <si>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</si>
  <si>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</si>
  <si>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</si>
  <si>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</si>
  <si>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</si>
  <si>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</si>
  <si>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</si>
  <si>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</si>
  <si>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</si>
  <si>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</si>
  <si>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</si>
  <si>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</si>
  <si>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</si>
  <si>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</si>
  <si>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</si>
  <si>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</si>
  <si>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</si>
  <si>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</si>
  <si>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</si>
  <si>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</si>
  <si>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</si>
  <si>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</si>
  <si>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</si>
  <si>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</si>
  <si>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</si>
  <si>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</si>
  <si>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</si>
  <si>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</si>
  <si>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</si>
  <si>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</si>
  <si>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</si>
  <si>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</si>
  <si>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</si>
  <si>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</si>
  <si>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</si>
  <si>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</si>
  <si>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</si>
  <si>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</si>
  <si>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</si>
  <si>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</si>
  <si>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</si>
  <si>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</si>
  <si>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</si>
  <si>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</si>
  <si>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</si>
  <si>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</si>
  <si>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</si>
  <si>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</si>
  <si>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</si>
  <si>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</si>
  <si>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</si>
  <si>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</si>
  <si>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</si>
  <si>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</si>
  <si>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</si>
  <si>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</si>
  <si>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</si>
  <si>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</si>
  <si>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</si>
  <si>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</si>
  <si>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</si>
  <si>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</si>
  <si>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</si>
  <si>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</si>
  <si>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</si>
  <si>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</si>
  <si>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</si>
  <si>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</si>
  <si>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</si>
  <si>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</si>
  <si>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</si>
  <si>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</si>
  <si>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</si>
  <si>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</si>
  <si>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</si>
  <si>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</si>
  <si>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</si>
  <si>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</si>
  <si>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</si>
  <si>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</si>
  <si>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</si>
  <si>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</si>
  <si>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</si>
  <si>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</si>
  <si>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</si>
  <si>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</si>
  <si>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</si>
  <si>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</si>
  <si>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</si>
  <si>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</si>
  <si>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</si>
  <si>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</si>
  <si>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</si>
  <si>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</si>
  <si>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</si>
  <si>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</si>
  <si>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</si>
  <si>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</si>
  <si>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</si>
  <si>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</si>
  <si>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</si>
  <si>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</si>
  <si>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</si>
  <si>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</si>
  <si>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</si>
  <si>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</si>
  <si>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</si>
  <si>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</si>
  <si>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</si>
  <si>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</si>
  <si>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</si>
  <si>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</si>
  <si>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</si>
  <si>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</si>
  <si>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</si>
  <si>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</si>
  <si>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</si>
  <si>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</si>
  <si>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</si>
  <si>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</si>
  <si>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</si>
  <si>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</si>
  <si>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</si>
  <si>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</si>
  <si>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</si>
  <si>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</si>
  <si>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</si>
  <si>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</si>
  <si>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</si>
  <si>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</si>
  <si>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</si>
  <si>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</si>
  <si>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</si>
  <si>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</si>
  <si>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</si>
  <si>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</si>
  <si>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</si>
  <si>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</si>
  <si>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</si>
  <si>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</si>
  <si>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</si>
  <si>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</si>
  <si>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</si>
  <si>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</si>
  <si>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</si>
  <si>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</si>
  <si>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</si>
  <si>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</si>
  <si>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</si>
  <si>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</si>
  <si>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</si>
  <si>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</si>
  <si>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</si>
  <si>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</si>
  <si>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</si>
  <si>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</si>
  <si>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</si>
  <si>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</si>
  <si>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</si>
  <si>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</si>
  <si>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</si>
  <si>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</si>
  <si>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</si>
  <si>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</si>
  <si>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</si>
  <si>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</si>
  <si>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</si>
  <si>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</si>
  <si>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</si>
  <si>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</si>
  <si>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</si>
  <si>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</si>
  <si>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</si>
  <si>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</si>
  <si>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</si>
  <si>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</si>
  <si>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</si>
  <si>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</si>
  <si>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</si>
  <si>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</si>
  <si>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</si>
  <si>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</si>
  <si>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</si>
  <si>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</si>
  <si>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</si>
  <si>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</si>
  <si>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</si>
  <si>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</si>
  <si>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</si>
  <si>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</si>
  <si>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</si>
  <si>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</si>
  <si>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</si>
  <si>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</si>
  <si>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</si>
  <si>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</si>
  <si>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</si>
  <si>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</si>
  <si>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</si>
  <si>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</si>
  <si>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</si>
  <si>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</si>
  <si>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</si>
  <si>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</si>
  <si>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</si>
  <si>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</si>
  <si>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</si>
  <si>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</si>
  <si>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</si>
  <si>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</si>
  <si>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</si>
  <si>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</si>
  <si>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</si>
  <si>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</si>
  <si>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</si>
  <si>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</si>
  <si>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</si>
  <si>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</si>
  <si>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</si>
  <si>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</si>
  <si>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</si>
  <si>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</si>
  <si>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</si>
  <si>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</si>
  <si>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</si>
  <si>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</si>
  <si>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</si>
  <si>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</si>
  <si>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</si>
  <si>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</si>
  <si>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</si>
  <si>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</si>
  <si>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</si>
  <si>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</si>
  <si>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</si>
  <si>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</si>
  <si>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</si>
  <si>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</si>
  <si>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</si>
  <si>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</si>
  <si>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</si>
  <si>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</si>
  <si>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</si>
  <si>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</si>
  <si>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</si>
  <si>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</si>
  <si>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</si>
  <si>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</si>
  <si>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</si>
  <si>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</si>
  <si>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</si>
  <si>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</si>
  <si>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</si>
  <si>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</si>
  <si>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</si>
  <si>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</si>
  <si>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</si>
  <si>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</si>
  <si>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</si>
  <si>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</si>
  <si>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</si>
  <si>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</si>
  <si>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</si>
  <si>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</si>
  <si>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</si>
  <si>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</si>
  <si>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</si>
  <si>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</si>
  <si>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</si>
  <si>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</si>
  <si>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</si>
  <si>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</si>
  <si>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</si>
  <si>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</si>
  <si>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</si>
  <si>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</si>
  <si>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</si>
  <si>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</si>
  <si>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</si>
  <si>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</si>
  <si>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</si>
  <si>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</si>
  <si>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</si>
  <si>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</si>
  <si>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</si>
  <si>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</si>
  <si>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</si>
  <si>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</si>
  <si>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</si>
  <si>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</si>
  <si>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</si>
  <si>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</si>
  <si>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</si>
  <si>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</si>
  <si>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</si>
  <si>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</si>
  <si>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</si>
  <si>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</si>
  <si>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</si>
  <si>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</si>
  <si>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</si>
  <si>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</si>
  <si>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</si>
  <si>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</si>
  <si>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</si>
  <si>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</si>
  <si>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</si>
  <si>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</si>
  <si>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</si>
  <si>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</si>
  <si>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</si>
  <si>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</si>
  <si>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</si>
  <si>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</si>
  <si>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</si>
  <si>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</si>
  <si>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</si>
  <si>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</si>
  <si>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</si>
  <si>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</si>
  <si>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</si>
  <si>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</si>
  <si>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</si>
  <si>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</si>
  <si>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</si>
  <si>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</si>
  <si>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</si>
  <si>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</si>
  <si>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</si>
  <si>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</si>
  <si>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</si>
  <si>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</si>
  <si>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</si>
  <si>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</si>
  <si>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</si>
  <si>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</si>
  <si>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</si>
  <si>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</si>
  <si>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</si>
  <si>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</si>
  <si>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</si>
  <si>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</si>
  <si>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</si>
  <si>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</si>
  <si>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</si>
  <si>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</si>
  <si>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</si>
  <si>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</si>
  <si>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</si>
  <si>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</si>
  <si>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</si>
  <si>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</si>
  <si>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</si>
  <si>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</si>
  <si>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</si>
  <si>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</si>
  <si>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</si>
  <si>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</si>
  <si>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</si>
  <si>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</si>
  <si>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</si>
  <si>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</si>
  <si>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</si>
  <si>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</si>
  <si>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</si>
  <si>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</si>
  <si>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</si>
  <si>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</si>
  <si>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</si>
  <si>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</si>
  <si>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</si>
  <si>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</si>
  <si>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</si>
  <si>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</si>
  <si>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</si>
  <si>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</si>
  <si>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</si>
  <si>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</si>
  <si>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</si>
  <si>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</si>
  <si>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</si>
  <si>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</si>
  <si>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</si>
  <si>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</si>
  <si>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</si>
  <si>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</si>
  <si>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</si>
  <si>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</si>
  <si>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</si>
  <si>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</si>
  <si>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</si>
  <si>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</si>
  <si>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</si>
  <si>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</si>
  <si>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</si>
  <si>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</si>
  <si>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</si>
  <si>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</si>
  <si>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</si>
  <si>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</si>
  <si>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</si>
  <si>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</si>
  <si>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</si>
  <si>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</si>
  <si>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</si>
  <si>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</si>
  <si>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</si>
  <si>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</si>
  <si>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</si>
  <si>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</si>
  <si>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</si>
  <si>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</si>
  <si>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</si>
  <si>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</si>
  <si>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</si>
  <si>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</si>
  <si>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</si>
  <si>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</si>
  <si>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</si>
  <si>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</si>
  <si>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</si>
  <si>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</si>
  <si>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</si>
  <si>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</si>
  <si>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</si>
  <si>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</si>
  <si>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</si>
  <si>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</si>
  <si>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</si>
  <si>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</si>
  <si>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</si>
  <si>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</si>
  <si>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</si>
  <si>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</si>
  <si>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</si>
  <si>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</si>
  <si>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</si>
  <si>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</si>
  <si>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</si>
  <si>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</si>
  <si>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</si>
  <si>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</si>
  <si>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</si>
  <si>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</si>
  <si>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</si>
  <si>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</si>
  <si>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</si>
  <si>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</si>
  <si>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</si>
  <si>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</si>
  <si>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</si>
  <si>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</si>
  <si>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</si>
  <si>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</si>
  <si>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</si>
  <si>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</si>
  <si>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</si>
  <si>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</si>
  <si>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</si>
  <si>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</si>
  <si>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</si>
  <si>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</si>
  <si>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</si>
  <si>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</si>
  <si>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</si>
  <si>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</si>
  <si>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</si>
  <si>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</si>
  <si>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</si>
  <si>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</si>
  <si>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</si>
  <si>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</si>
  <si>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</si>
  <si>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</si>
  <si>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</si>
  <si>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</si>
  <si>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</si>
  <si>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</si>
  <si>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</si>
  <si>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</si>
  <si>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</si>
  <si>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</si>
  <si>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</si>
  <si>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</si>
  <si>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</si>
  <si>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</si>
  <si>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</si>
  <si>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</si>
  <si>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</si>
  <si>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</si>
  <si>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</si>
  <si>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</si>
  <si>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</si>
  <si>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</si>
  <si>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</si>
  <si>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</si>
  <si>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</si>
  <si>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</si>
  <si>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</si>
  <si>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</si>
  <si>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</si>
  <si>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</si>
  <si>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</si>
  <si>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</si>
  <si>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</si>
  <si>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</si>
  <si>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</si>
  <si>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</si>
  <si>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</si>
  <si>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</si>
  <si>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</si>
  <si>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</si>
  <si>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</si>
  <si>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</si>
  <si>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</si>
  <si>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</si>
  <si>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</si>
  <si>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</si>
  <si>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</si>
  <si>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</si>
  <si>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</si>
  <si>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</si>
  <si>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</si>
  <si>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</si>
  <si>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</si>
  <si>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</si>
  <si>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</si>
  <si>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</si>
  <si>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</si>
  <si>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</si>
  <si>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</si>
  <si>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</si>
  <si>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</si>
  <si>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</si>
  <si>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</si>
  <si>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</si>
  <si>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</si>
  <si>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</si>
  <si>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</si>
  <si>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</si>
  <si>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</si>
  <si>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</si>
  <si>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</si>
  <si>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</si>
  <si>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</si>
  <si>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</si>
  <si>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</si>
  <si>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</si>
  <si>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</si>
  <si>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</si>
  <si>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</si>
  <si>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</si>
  <si>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</si>
  <si>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</si>
  <si>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</si>
  <si>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</si>
  <si>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</si>
  <si>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</si>
  <si>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</si>
  <si>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</si>
  <si>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</si>
  <si>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</si>
  <si>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</si>
  <si>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</si>
  <si>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</si>
  <si>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</si>
  <si>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</si>
  <si>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</si>
  <si>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</si>
  <si>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</si>
  <si>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</si>
  <si>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</si>
  <si>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</si>
  <si>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</si>
  <si>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</si>
  <si>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</si>
  <si>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</si>
  <si>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</si>
  <si>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</si>
  <si>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</si>
  <si>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</si>
  <si>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</si>
  <si>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</si>
  <si>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</si>
  <si>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</si>
  <si>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</si>
  <si>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</si>
  <si>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</si>
  <si>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</si>
  <si>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</si>
  <si>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</si>
  <si>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</si>
  <si>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</si>
  <si>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</si>
  <si>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</si>
  <si>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</si>
  <si>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</si>
  <si>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</si>
  <si>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</si>
  <si>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</si>
  <si>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</si>
  <si>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</si>
  <si>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</si>
  <si>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</si>
  <si>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</si>
  <si>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</si>
  <si>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</si>
  <si>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</si>
  <si>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</si>
  <si>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</si>
  <si>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</si>
  <si>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</si>
  <si>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</si>
  <si>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</si>
  <si>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</si>
  <si>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</si>
  <si>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</si>
  <si>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</si>
  <si>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</si>
  <si>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</si>
  <si>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</si>
  <si>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</si>
  <si>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</si>
  <si>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</si>
  <si>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</si>
  <si>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</si>
  <si>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</si>
  <si>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</si>
  <si>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</si>
  <si>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</si>
  <si>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</si>
  <si>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</si>
  <si>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</si>
  <si>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</si>
  <si>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</si>
  <si>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</si>
  <si>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</si>
  <si>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</si>
  <si>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</si>
  <si>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</si>
  <si>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</si>
  <si>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</si>
  <si>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</si>
  <si>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</si>
  <si>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</si>
  <si>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</si>
  <si>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</si>
  <si>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</si>
  <si>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</si>
  <si>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</si>
  <si>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</si>
  <si>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</si>
  <si>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</si>
  <si>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</si>
  <si>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</si>
  <si>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</si>
  <si>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</si>
  <si>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</si>
  <si>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</si>
  <si>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</si>
  <si>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</si>
  <si>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</si>
  <si>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</si>
  <si>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</si>
  <si>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</si>
  <si>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</si>
  <si>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</si>
  <si>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</si>
  <si>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</si>
  <si>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</si>
  <si>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</si>
  <si>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</si>
  <si>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</si>
  <si>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</si>
  <si>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</si>
  <si>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</si>
  <si>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</si>
  <si>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</si>
  <si>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</si>
  <si>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</si>
  <si>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</si>
  <si>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</si>
  <si>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</si>
  <si>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</si>
  <si>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</si>
  <si>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</si>
  <si>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</si>
  <si>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</si>
  <si>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</si>
  <si>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</si>
  <si>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</si>
  <si>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</si>
  <si>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</si>
  <si>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</si>
  <si>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</si>
  <si>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</si>
  <si>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</si>
  <si>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</si>
  <si>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</si>
  <si>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</si>
  <si>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</si>
  <si>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</si>
  <si>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</si>
  <si>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</si>
  <si>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</si>
  <si>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</si>
  <si>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</si>
  <si>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</si>
  <si>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</si>
  <si>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</si>
  <si>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</si>
  <si>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</si>
  <si>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</si>
  <si>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</si>
  <si>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</si>
  <si>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</si>
  <si>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</si>
  <si>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</si>
  <si>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</si>
  <si>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</si>
  <si>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</si>
  <si>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</si>
  <si>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</si>
  <si>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</si>
  <si>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</si>
  <si>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</si>
  <si>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</si>
  <si>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</si>
  <si>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</si>
  <si>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</si>
  <si>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</si>
  <si>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</si>
  <si>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</si>
  <si>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</si>
  <si>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</si>
  <si>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</si>
  <si>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</si>
  <si>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</si>
  <si>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</si>
  <si>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</si>
  <si>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</si>
  <si>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</si>
  <si>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</si>
  <si>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</si>
  <si>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</si>
  <si>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</si>
  <si>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</si>
  <si>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</si>
  <si>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</si>
  <si>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</si>
  <si>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</si>
  <si>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</si>
  <si>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</si>
  <si>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</si>
  <si>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</si>
  <si>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</si>
  <si>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</si>
  <si>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</si>
  <si>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</si>
  <si>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</si>
  <si>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</si>
  <si>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</si>
  <si>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</si>
  <si>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</si>
  <si>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</si>
  <si>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</si>
  <si>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</si>
  <si>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</si>
  <si>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</si>
  <si>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</si>
  <si>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</si>
  <si>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</si>
  <si>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</si>
  <si>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</si>
  <si>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</si>
  <si>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</si>
  <si>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</si>
  <si>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</si>
  <si>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</si>
  <si>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</si>
  <si>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</si>
  <si>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</si>
  <si>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</si>
  <si>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</si>
  <si>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</si>
  <si>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</si>
  <si>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</si>
  <si>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</si>
  <si>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</si>
  <si>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</si>
  <si>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</si>
  <si>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</si>
  <si>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</si>
  <si>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</si>
  <si>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</si>
  <si>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</si>
  <si>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</si>
  <si>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</si>
  <si>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</si>
  <si>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</si>
  <si>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</si>
  <si>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</si>
  <si>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</si>
  <si>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</si>
  <si>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</si>
  <si>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</si>
  <si>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</si>
  <si>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</si>
  <si>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</si>
  <si>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</si>
  <si>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</si>
  <si>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</si>
  <si>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</si>
  <si>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</si>
  <si>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</si>
  <si>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</si>
  <si>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</si>
  <si>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</si>
  <si>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</si>
  <si>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</si>
  <si>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</si>
  <si>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</si>
  <si>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</si>
  <si>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</si>
  <si>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</si>
  <si>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</si>
  <si>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</si>
  <si>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</si>
  <si>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</si>
  <si>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</si>
  <si>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</si>
  <si>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</si>
  <si>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</si>
  <si>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</si>
  <si>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</si>
  <si>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</si>
  <si>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</si>
  <si>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</si>
  <si>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</si>
  <si>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</si>
  <si>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</si>
  <si>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</si>
  <si>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</si>
  <si>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</si>
  <si>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</si>
  <si>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</si>
  <si>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</si>
  <si>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</si>
  <si>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</si>
  <si>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</si>
  <si>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</si>
  <si>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</si>
  <si>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</si>
  <si>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</si>
  <si>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</si>
  <si>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</si>
  <si>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</si>
  <si>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</si>
  <si>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</si>
  <si>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</si>
  <si>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</si>
  <si>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</si>
  <si>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</si>
  <si>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</si>
  <si>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</si>
  <si>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</si>
  <si>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</si>
  <si>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</si>
  <si>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</si>
  <si>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</si>
  <si>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</si>
  <si>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</si>
  <si>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</si>
  <si>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</si>
  <si>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</si>
  <si>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</si>
  <si>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</si>
  <si>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</si>
  <si>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</si>
  <si>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</si>
  <si>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</si>
  <si>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</si>
  <si>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</si>
  <si>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</si>
  <si>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</si>
  <si>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</si>
  <si>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</si>
  <si>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</si>
  <si>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</si>
  <si>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</si>
  <si>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</si>
  <si>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</si>
  <si>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</si>
  <si>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</si>
  <si>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</si>
  <si>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</si>
  <si>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</si>
  <si>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</si>
  <si>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</si>
  <si>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</si>
  <si>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</si>
  <si>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</si>
  <si>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</si>
  <si>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</si>
  <si>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</si>
  <si>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</si>
  <si>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</si>
  <si>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</si>
  <si>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</si>
  <si>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</si>
  <si>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</si>
  <si>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</si>
  <si>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</si>
  <si>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</si>
  <si>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</si>
  <si>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</si>
  <si>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</si>
  <si>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</si>
  <si>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</si>
  <si>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</si>
  <si>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</si>
  <si>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</si>
  <si>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</si>
  <si>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</si>
  <si>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</si>
  <si>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</si>
  <si>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</si>
  <si>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</si>
  <si>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</si>
  <si>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</si>
  <si>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</si>
  <si>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</si>
  <si>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</si>
  <si>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</si>
  <si>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</si>
  <si>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</si>
  <si>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</si>
  <si>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</si>
  <si>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</si>
  <si>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</si>
  <si>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</si>
  <si>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</si>
  <si>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</si>
  <si>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</si>
  <si>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</si>
  <si>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</si>
  <si>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</si>
  <si>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</si>
  <si>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</si>
  <si>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</si>
  <si>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</si>
  <si>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</si>
  <si>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</si>
  <si>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</si>
  <si>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</si>
  <si>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</si>
  <si>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</si>
  <si>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</si>
  <si>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</si>
  <si>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</si>
  <si>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</si>
  <si>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</si>
  <si>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</si>
  <si>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</si>
  <si>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</si>
  <si>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</si>
  <si>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</si>
  <si>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</si>
  <si>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</si>
  <si>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</si>
  <si>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</si>
  <si>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</si>
  <si>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</si>
  <si>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</si>
  <si>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</si>
  <si>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</si>
  <si>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</si>
  <si>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</si>
  <si>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</si>
  <si>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</si>
  <si>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</si>
  <si>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</si>
  <si>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</si>
  <si>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</si>
  <si>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</si>
  <si>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</si>
  <si>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</si>
  <si>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</si>
  <si>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</si>
  <si>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</si>
  <si>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</si>
  <si>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</si>
  <si>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</si>
  <si>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</si>
  <si>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</si>
  <si>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</si>
  <si>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</si>
  <si>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</si>
  <si>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</si>
  <si>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</si>
  <si>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</si>
  <si>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</si>
  <si>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</si>
  <si>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</si>
  <si>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</si>
  <si>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</si>
  <si>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</si>
  <si>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</si>
  <si>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</si>
  <si>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</si>
  <si>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</si>
  <si>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</si>
  <si>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</si>
  <si>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</si>
  <si>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</si>
  <si>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</si>
  <si>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</si>
  <si>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</si>
  <si>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</si>
  <si>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</si>
  <si>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</si>
  <si>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</si>
  <si>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</si>
  <si>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</si>
  <si>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</si>
  <si>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</si>
  <si>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</si>
  <si>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</si>
  <si>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</si>
  <si>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</si>
  <si>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</si>
  <si>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</si>
  <si>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</si>
  <si>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</si>
  <si>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</si>
  <si>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</si>
  <si>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</si>
  <si>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</si>
  <si>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</si>
  <si>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</si>
  <si>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</si>
  <si>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</si>
  <si>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</si>
  <si>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</si>
  <si>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</si>
  <si>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</si>
  <si>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</si>
  <si>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</si>
  <si>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</si>
  <si>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</si>
  <si>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</si>
  <si>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</si>
  <si>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</si>
  <si>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</si>
  <si>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</si>
  <si>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</si>
  <si>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</si>
  <si>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</si>
  <si>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</si>
  <si>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</si>
  <si>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</si>
  <si>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</si>
  <si>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</si>
  <si>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</si>
  <si>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</si>
  <si>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</si>
  <si>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</si>
  <si>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</si>
  <si>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</si>
  <si>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</si>
  <si>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</si>
  <si>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</si>
  <si>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</si>
  <si>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</si>
  <si>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</si>
  <si>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</si>
  <si>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</si>
  <si>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</si>
  <si>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</si>
  <si>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</si>
  <si>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</si>
  <si>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</si>
  <si>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</si>
  <si>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</si>
  <si>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</si>
  <si>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</si>
  <si>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</si>
  <si>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</si>
  <si>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</si>
  <si>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</si>
  <si>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</si>
  <si>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</si>
  <si>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</si>
  <si>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</si>
  <si>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</si>
  <si>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</si>
  <si>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</si>
  <si>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</si>
  <si>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</si>
  <si>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</si>
  <si>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</si>
  <si>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</si>
  <si>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</si>
  <si>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</si>
  <si>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</si>
  <si>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</si>
  <si>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</si>
  <si>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</si>
  <si>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</si>
  <si>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</si>
  <si>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</si>
  <si>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</si>
  <si>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</si>
  <si>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</si>
  <si>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</si>
  <si>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</si>
  <si>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</si>
  <si>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</si>
  <si>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</si>
  <si>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</si>
  <si>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</si>
  <si>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</si>
  <si>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</si>
  <si>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</si>
  <si>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</si>
  <si>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</si>
  <si>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</si>
  <si>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</si>
  <si>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</si>
  <si>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</si>
  <si>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</si>
  <si>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</si>
  <si>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</si>
  <si>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</si>
  <si>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</si>
  <si>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</si>
  <si>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</si>
  <si>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</si>
  <si>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</si>
  <si>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</si>
  <si>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</si>
  <si>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</si>
  <si>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</si>
  <si>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</si>
  <si>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</si>
  <si>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</si>
  <si>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</si>
  <si>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</si>
  <si>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</si>
  <si>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</si>
  <si>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</si>
  <si>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</si>
  <si>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</si>
  <si>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</si>
  <si>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</si>
  <si>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</si>
  <si>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</si>
  <si>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</si>
  <si>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</si>
  <si>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</si>
  <si>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</si>
  <si>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</si>
  <si>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</si>
  <si>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</si>
  <si>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</si>
  <si>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</si>
  <si>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</si>
  <si>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</si>
  <si>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</si>
  <si>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</si>
  <si>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</si>
  <si>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</si>
  <si>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</si>
  <si>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</si>
  <si>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</si>
  <si>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</si>
  <si>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</si>
  <si>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</si>
  <si>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</si>
  <si>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</si>
  <si>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</si>
  <si>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</si>
  <si>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</si>
  <si>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</si>
  <si>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</si>
  <si>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</si>
  <si>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</si>
  <si>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</si>
  <si>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</si>
  <si>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</si>
  <si>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</si>
  <si>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</si>
  <si>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</si>
  <si>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</si>
  <si>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</si>
  <si>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</si>
  <si>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</si>
  <si>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</si>
  <si>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</si>
  <si>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</si>
  <si>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</si>
  <si>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</si>
  <si>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</si>
  <si>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</si>
  <si>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</si>
  <si>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</si>
  <si>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</si>
  <si>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</si>
  <si>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</si>
  <si>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</si>
  <si>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</si>
  <si>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</si>
  <si>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</si>
  <si>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</si>
  <si>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</si>
  <si>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</si>
  <si>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</si>
  <si>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</si>
  <si>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</si>
  <si>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</si>
  <si>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</si>
  <si>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</si>
  <si>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</si>
  <si>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</si>
  <si>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</si>
  <si>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</si>
  <si>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</si>
  <si>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</si>
  <si>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</si>
  <si>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</si>
  <si>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</si>
  <si>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</si>
  <si>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</si>
  <si>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</si>
  <si>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</si>
  <si>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</si>
  <si>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</si>
  <si>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</si>
  <si>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</si>
  <si>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</si>
  <si>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</si>
  <si>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</si>
  <si>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</si>
  <si>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</si>
  <si>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</si>
  <si>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</si>
  <si>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</si>
  <si>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</si>
  <si>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</si>
  <si>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</si>
  <si>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</si>
  <si>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</si>
  <si>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</si>
  <si>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</si>
  <si>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</si>
  <si>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</si>
  <si>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</si>
  <si>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</si>
  <si>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</si>
  <si>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</si>
  <si>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</si>
  <si>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</si>
  <si>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</si>
  <si>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</si>
  <si>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</si>
  <si>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</si>
  <si>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</si>
  <si>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</si>
  <si>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</si>
  <si>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</si>
  <si>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</si>
  <si>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</si>
  <si>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</si>
  <si>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</si>
  <si>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</si>
  <si>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</si>
  <si>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</si>
  <si>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</si>
  <si>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</si>
  <si>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</si>
  <si>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</si>
  <si>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</si>
  <si>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</si>
  <si>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</si>
  <si>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</si>
  <si>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</si>
  <si>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</si>
  <si>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</si>
  <si>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</si>
  <si>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</si>
  <si>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</si>
  <si>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</si>
  <si>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</si>
  <si>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</si>
  <si>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</si>
  <si>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</si>
  <si>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</si>
  <si>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</si>
  <si>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</si>
  <si>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</si>
  <si>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</si>
  <si>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</si>
  <si>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</si>
  <si>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</si>
  <si>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</si>
  <si>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</si>
  <si>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</si>
  <si>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</si>
  <si>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</si>
  <si>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</si>
  <si>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</si>
  <si>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</si>
  <si>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</si>
  <si>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</si>
  <si>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</si>
  <si>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</si>
  <si>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</si>
  <si>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</si>
  <si>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</si>
  <si>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</si>
  <si>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</si>
  <si>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</si>
  <si>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</si>
  <si>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</si>
  <si>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</si>
  <si>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</si>
  <si>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</si>
  <si>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</si>
  <si>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</si>
  <si>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</si>
  <si>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</si>
  <si>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</si>
  <si>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</si>
  <si>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</si>
  <si>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</si>
  <si>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</si>
  <si>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</si>
  <si>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</si>
  <si>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</si>
  <si>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</si>
  <si>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</si>
  <si>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</si>
  <si>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</si>
  <si>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</si>
  <si>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</si>
  <si>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</si>
  <si>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</si>
  <si>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</si>
  <si>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</si>
  <si>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</si>
  <si>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</si>
  <si>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</si>
  <si>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</si>
  <si>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</si>
  <si>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</si>
  <si>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</si>
  <si>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</si>
  <si>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</si>
  <si>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</si>
  <si>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</si>
  <si>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</si>
  <si>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</si>
  <si>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</si>
  <si>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</si>
  <si>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</si>
  <si>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</si>
  <si>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</si>
  <si>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</si>
  <si>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</si>
  <si>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</si>
  <si>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</si>
  <si>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</si>
  <si>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</si>
  <si>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</si>
  <si>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</si>
  <si>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</si>
  <si>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</si>
  <si>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</si>
  <si>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</si>
  <si>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</si>
  <si>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</si>
  <si>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</si>
  <si>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</si>
  <si>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</si>
  <si>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</si>
  <si>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</si>
  <si>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</si>
  <si>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</si>
  <si>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</si>
  <si>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</si>
  <si>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</si>
  <si>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</si>
  <si>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</si>
  <si>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</si>
  <si>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</si>
  <si>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</si>
  <si>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</si>
  <si>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</si>
  <si>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</si>
  <si>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</si>
  <si>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</si>
  <si>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</si>
  <si>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</si>
  <si>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</si>
  <si>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</si>
  <si>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</si>
  <si>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</si>
  <si>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</si>
  <si>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</si>
  <si>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</si>
  <si>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</si>
  <si>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</si>
  <si>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</si>
  <si>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</si>
  <si>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</si>
  <si>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</si>
  <si>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</si>
  <si>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</si>
  <si>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</si>
  <si>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</si>
  <si>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</si>
  <si>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</si>
  <si>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</si>
  <si>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</si>
  <si>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</si>
  <si>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</si>
  <si>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</si>
  <si>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</si>
  <si>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</si>
  <si>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</si>
  <si>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</si>
  <si>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</si>
  <si>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</si>
  <si>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</si>
  <si>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</si>
  <si>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</si>
  <si>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</si>
  <si>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</si>
  <si>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</si>
  <si>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</si>
  <si>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</si>
  <si>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</si>
  <si>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</si>
  <si>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</si>
  <si>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</si>
  <si>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</si>
  <si>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</si>
  <si>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</si>
  <si>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</si>
  <si>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</si>
  <si>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</si>
  <si>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</si>
  <si>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</si>
  <si>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</si>
  <si>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</si>
  <si>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</si>
  <si>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</si>
  <si>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</si>
  <si>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</si>
  <si>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</si>
  <si>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</si>
  <si>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</si>
  <si>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</si>
  <si>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</si>
  <si>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</si>
  <si>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</si>
  <si>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</si>
  <si>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</si>
  <si>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</si>
  <si>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</si>
  <si>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</si>
  <si>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</si>
  <si>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</si>
  <si>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</si>
  <si>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</si>
  <si>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</si>
  <si>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</si>
  <si>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</si>
  <si>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</si>
  <si>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</si>
  <si>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</si>
  <si>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</si>
  <si>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</si>
  <si>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</si>
  <si>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</si>
  <si>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</si>
  <si>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</si>
  <si>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</si>
  <si>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</si>
  <si>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</si>
  <si>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</si>
  <si>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</si>
  <si>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</si>
  <si>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</si>
  <si>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</si>
  <si>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</si>
  <si>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</si>
  <si>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</si>
  <si>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</si>
  <si>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</si>
  <si>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</si>
  <si>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</si>
  <si>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</si>
  <si>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</si>
  <si>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</si>
  <si>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</si>
  <si>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</si>
  <si>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</si>
  <si>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</si>
  <si>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</si>
  <si>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</si>
  <si>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</si>
  <si>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</si>
  <si>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</si>
  <si>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</si>
  <si>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</si>
  <si>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</si>
  <si>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</si>
  <si>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</si>
  <si>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</si>
  <si>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</si>
  <si>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</si>
  <si>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</si>
  <si>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</si>
  <si>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</si>
  <si>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</si>
  <si>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</si>
  <si>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</si>
  <si>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</si>
  <si>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</si>
  <si>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</si>
  <si>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</si>
  <si>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</si>
  <si>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</si>
  <si>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</si>
  <si>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</si>
  <si>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</si>
  <si>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</si>
  <si>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</si>
  <si>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</si>
  <si>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</si>
  <si>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</si>
  <si>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</si>
  <si>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</si>
  <si>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</si>
  <si>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</si>
  <si>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</si>
  <si>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</si>
  <si>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</si>
  <si>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</si>
  <si>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</si>
  <si>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</si>
  <si>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</si>
  <si>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</si>
  <si>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</si>
  <si>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</si>
  <si>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</si>
  <si>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</si>
  <si>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</si>
  <si>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</si>
  <si>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</si>
  <si>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</si>
  <si>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</si>
  <si>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</si>
  <si>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</si>
  <si>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</si>
  <si>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</si>
  <si>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</si>
  <si>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</si>
  <si>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</si>
  <si>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</si>
  <si>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</si>
  <si>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</si>
  <si>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</si>
  <si>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</si>
  <si>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</si>
  <si>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</si>
  <si>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</si>
  <si>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</si>
  <si>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</si>
  <si>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</si>
  <si>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</si>
  <si>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</si>
  <si>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</si>
  <si>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</si>
  <si>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</si>
  <si>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</si>
  <si>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</si>
  <si>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</si>
  <si>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</si>
  <si>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</si>
  <si>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</si>
  <si>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</si>
  <si>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</si>
  <si>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</si>
  <si>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</si>
  <si>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</si>
  <si>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</si>
  <si>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</si>
  <si>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</si>
  <si>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</si>
  <si>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</si>
  <si>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</si>
  <si>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</si>
  <si>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</si>
  <si>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</si>
  <si>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</si>
  <si>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</si>
  <si>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</si>
  <si>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</si>
  <si>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</si>
  <si>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</si>
  <si>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</si>
  <si>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</si>
  <si>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</si>
  <si>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</si>
  <si>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</si>
  <si>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</si>
  <si>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</si>
  <si>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</si>
  <si>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</si>
  <si>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</si>
  <si>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</si>
  <si>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</si>
  <si>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</si>
  <si>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</si>
  <si>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</si>
  <si>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</si>
  <si>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</si>
  <si>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</si>
  <si>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</si>
  <si>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</si>
  <si>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</si>
  <si>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</si>
  <si>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</si>
  <si>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</si>
  <si>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</si>
  <si>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</si>
  <si>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</si>
  <si>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</si>
  <si>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</si>
  <si>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</si>
  <si>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</si>
  <si>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</si>
  <si>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</si>
  <si>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</si>
  <si>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</si>
  <si>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</si>
  <si>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</si>
  <si>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</si>
  <si>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</si>
  <si>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</si>
  <si>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</si>
  <si>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</si>
  <si>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</si>
  <si>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</si>
  <si>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</si>
  <si>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</si>
  <si>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</si>
  <si>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</si>
  <si>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</si>
  <si>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</si>
  <si>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</si>
  <si>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</si>
  <si>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</si>
  <si>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</si>
  <si>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</si>
  <si>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</si>
  <si>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</si>
  <si>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</si>
  <si>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</si>
  <si>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</si>
  <si>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</si>
  <si>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</si>
  <si>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</si>
  <si>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</si>
  <si>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</si>
  <si>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</si>
  <si>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</si>
  <si>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</si>
  <si>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</si>
  <si>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</si>
  <si>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</si>
  <si>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</si>
  <si>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</si>
  <si>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</si>
  <si>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</si>
  <si>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</si>
  <si>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</si>
  <si>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</si>
  <si>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</si>
  <si>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</si>
  <si>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</si>
  <si>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</si>
  <si>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</si>
  <si>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</si>
  <si>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</si>
  <si>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</si>
  <si>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</si>
  <si>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</si>
  <si>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</si>
  <si>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</si>
  <si>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</si>
  <si>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</si>
  <si>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</si>
  <si>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</si>
  <si>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</si>
  <si>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</si>
  <si>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</si>
  <si>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</si>
  <si>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</si>
  <si>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</si>
  <si>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</si>
  <si>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</si>
  <si>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</si>
  <si>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</si>
  <si>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</si>
  <si>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</si>
  <si>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</si>
  <si>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</si>
  <si>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</si>
  <si>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</si>
  <si>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</si>
  <si>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</si>
  <si>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</si>
  <si>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</si>
  <si>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</si>
  <si>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</si>
  <si>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</si>
  <si>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</si>
  <si>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</si>
  <si>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</si>
  <si>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</si>
  <si>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</si>
  <si>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</si>
  <si>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</si>
  <si>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</si>
  <si>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</si>
  <si>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</si>
  <si>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</si>
  <si>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</si>
  <si>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</si>
  <si>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</si>
  <si>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</si>
  <si>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</si>
  <si>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</si>
  <si>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</si>
  <si>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</si>
  <si>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</si>
  <si>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</si>
  <si>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</si>
  <si>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</si>
  <si>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</si>
  <si>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</si>
  <si>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</si>
  <si>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</si>
  <si>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</si>
  <si>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</si>
  <si>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</si>
  <si>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</si>
  <si>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</si>
  <si>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</si>
  <si>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</si>
  <si>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</si>
  <si>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</si>
  <si>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</si>
  <si>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</si>
  <si>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</si>
  <si>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</si>
  <si>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</si>
  <si>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</si>
  <si>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</si>
  <si>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</si>
  <si>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</si>
  <si>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</si>
  <si>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</si>
  <si>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</si>
  <si>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</si>
  <si>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</si>
  <si>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</si>
  <si>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</si>
  <si>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</si>
  <si>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</si>
  <si>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</si>
  <si>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</si>
  <si>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</si>
  <si>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</si>
  <si>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</si>
  <si>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</si>
  <si>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</si>
  <si>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</si>
  <si>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</si>
  <si>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</si>
  <si>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</si>
  <si>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</si>
  <si>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</si>
  <si>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</si>
  <si>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</si>
  <si>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</si>
  <si>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</si>
  <si>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</si>
  <si>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</si>
  <si>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</si>
  <si>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</si>
  <si>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</si>
  <si>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</si>
  <si>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</si>
  <si>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</si>
  <si>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</si>
  <si>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</si>
  <si>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</si>
  <si>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</si>
  <si>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</si>
  <si>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</si>
  <si>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</si>
  <si>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</si>
  <si>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</si>
  <si>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</si>
  <si>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</si>
  <si>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</si>
  <si>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</si>
  <si>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</si>
  <si>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</si>
  <si>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</si>
  <si>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</si>
  <si>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</si>
  <si>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</si>
  <si>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</si>
  <si>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</si>
  <si>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</si>
  <si>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</si>
  <si>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</si>
  <si>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</si>
  <si>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</si>
  <si>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</si>
  <si>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</si>
  <si>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</si>
  <si>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</si>
  <si>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</si>
  <si>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</si>
  <si>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</si>
  <si>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</si>
  <si>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</si>
  <si>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</si>
  <si>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</si>
  <si>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</si>
  <si>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</si>
  <si>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</si>
  <si>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</si>
  <si>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</si>
  <si>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</si>
  <si>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</si>
  <si>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</si>
  <si>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</si>
  <si>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</si>
  <si>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</si>
  <si>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</si>
  <si>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</si>
  <si>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</si>
  <si>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</si>
  <si>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</si>
  <si>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</si>
  <si>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</si>
  <si>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</si>
  <si>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</si>
  <si>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</si>
  <si>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</si>
  <si>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</si>
  <si>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</si>
  <si>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</si>
  <si>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</si>
  <si>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</si>
  <si>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</si>
  <si>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</si>
  <si>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</si>
  <si>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</si>
  <si>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</si>
  <si>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</si>
  <si>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</si>
  <si>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</si>
  <si>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</si>
  <si>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</si>
  <si>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</si>
  <si>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</si>
  <si>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</si>
  <si>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</si>
  <si>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</si>
  <si>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</si>
  <si>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</si>
  <si>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</si>
  <si>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</si>
  <si>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</si>
  <si>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</si>
  <si>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</si>
  <si>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</si>
  <si>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</si>
  <si>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</si>
  <si>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</si>
  <si>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</si>
  <si>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</si>
  <si>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</si>
  <si>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</si>
  <si>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</si>
  <si>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</si>
  <si>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</si>
  <si>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</si>
  <si>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</si>
  <si>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</si>
  <si>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</si>
  <si>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</si>
  <si>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</si>
  <si>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</si>
  <si>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</si>
  <si>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</si>
  <si>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</si>
  <si>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</si>
  <si>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</si>
  <si>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</si>
  <si>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</si>
  <si>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</si>
  <si>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</si>
  <si>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</si>
  <si>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</si>
  <si>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</si>
  <si>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</si>
  <si>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</si>
  <si>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</si>
  <si>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</si>
  <si>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</si>
  <si>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</si>
  <si>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</si>
  <si>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</si>
  <si>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</si>
  <si>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</si>
  <si>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</si>
  <si>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</si>
  <si>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</si>
  <si>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</si>
  <si>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</si>
  <si>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</si>
  <si>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</si>
  <si>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</si>
  <si>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</si>
  <si>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</si>
  <si>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</si>
  <si>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</si>
  <si>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</si>
  <si>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</si>
  <si>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</si>
  <si>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</si>
  <si>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</si>
  <si>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</si>
  <si>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</si>
  <si>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</si>
  <si>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</si>
  <si>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</si>
  <si>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</si>
  <si>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</si>
  <si>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</si>
  <si>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</si>
  <si>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</si>
  <si>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</si>
  <si>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</si>
  <si>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</si>
  <si>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</si>
  <si>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</si>
  <si>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</si>
  <si>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</si>
  <si>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</si>
  <si>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</si>
  <si>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</si>
  <si>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</si>
  <si>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</si>
  <si>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</si>
  <si>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</si>
  <si>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</si>
  <si>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</si>
  <si>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</si>
  <si>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</si>
  <si>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</si>
  <si>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</si>
  <si>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</si>
  <si>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</si>
  <si>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</si>
  <si>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</si>
  <si>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</si>
  <si>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</si>
  <si>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</si>
  <si>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</si>
  <si>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</si>
  <si>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</si>
  <si>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</si>
  <si>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</si>
  <si>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</si>
  <si>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</si>
  <si>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</si>
  <si>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</si>
  <si>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</si>
  <si>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</si>
  <si>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</si>
  <si>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</si>
  <si>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</si>
  <si>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</si>
  <si>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</si>
  <si>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</si>
  <si>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</si>
  <si>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</si>
  <si>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</si>
  <si>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</si>
  <si>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</si>
  <si>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</si>
  <si>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</si>
  <si>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</si>
  <si>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</si>
  <si>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</si>
  <si>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</si>
  <si>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</si>
  <si>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</si>
  <si>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</si>
  <si>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</si>
  <si>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</si>
  <si>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</si>
  <si>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</si>
  <si>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</si>
  <si>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</si>
  <si>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</si>
  <si>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</si>
  <si>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</si>
  <si>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</si>
  <si>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</si>
  <si>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</si>
  <si>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</si>
  <si>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</si>
  <si>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</si>
  <si>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</si>
  <si>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</si>
  <si>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</si>
  <si>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</si>
  <si>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</si>
  <si>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</si>
  <si>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</si>
  <si>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</si>
  <si>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</si>
  <si>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</si>
  <si>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</si>
  <si>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</si>
  <si>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</si>
  <si>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</si>
  <si>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</si>
  <si>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</si>
  <si>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</si>
  <si>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</si>
  <si>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</si>
  <si>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</si>
  <si>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</si>
  <si>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</si>
  <si>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</si>
  <si>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</si>
  <si>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</si>
  <si>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</si>
  <si>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</si>
  <si>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</si>
  <si>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</si>
  <si>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</si>
  <si>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</si>
  <si>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</si>
  <si>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</si>
  <si>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</si>
  <si>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</si>
  <si>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</si>
  <si>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</si>
  <si>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</si>
  <si>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</si>
  <si>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</si>
  <si>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</si>
  <si>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</si>
  <si>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</si>
  <si>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</si>
  <si>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</si>
  <si>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</si>
  <si>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</si>
  <si>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</si>
  <si>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</si>
  <si>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</si>
  <si>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</si>
  <si>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</si>
  <si>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</si>
  <si>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</si>
  <si>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</si>
  <si>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</si>
  <si>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</si>
  <si>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</si>
  <si>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</si>
  <si>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</si>
  <si>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</si>
  <si>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</si>
  <si>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</si>
  <si>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</si>
  <si>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</si>
  <si>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</si>
  <si>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</si>
  <si>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</si>
  <si>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</si>
  <si>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</si>
  <si>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</si>
  <si>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</si>
  <si>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</si>
  <si>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</si>
  <si>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</si>
  <si>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</si>
  <si>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</si>
  <si>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</si>
  <si>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</si>
  <si>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</si>
  <si>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</si>
  <si>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</si>
  <si>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</si>
  <si>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</si>
  <si>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</si>
  <si>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</si>
  <si>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</si>
  <si>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</si>
  <si>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</si>
  <si>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</si>
  <si>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</si>
  <si>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</si>
  <si>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</si>
  <si>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</si>
  <si>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</si>
  <si>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</si>
  <si>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</si>
  <si>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</si>
  <si>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</si>
  <si>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</si>
  <si>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</si>
  <si>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</si>
  <si>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</si>
  <si>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</si>
  <si>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</si>
  <si>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</si>
  <si>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</si>
  <si>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</si>
  <si>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</si>
  <si>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</si>
  <si>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</si>
  <si>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</si>
  <si>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</si>
  <si>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</si>
  <si>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</si>
  <si>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</si>
  <si>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</si>
  <si>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</si>
  <si>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</si>
  <si>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</si>
  <si>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</si>
  <si>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</si>
  <si>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</si>
  <si>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</si>
  <si>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</si>
  <si>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</si>
  <si>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</si>
  <si>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</si>
  <si>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</si>
  <si>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</si>
  <si>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</si>
  <si>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</si>
  <si>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</si>
  <si>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</si>
  <si>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</si>
  <si>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</si>
  <si>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</si>
  <si>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</si>
  <si>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</si>
  <si>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</si>
  <si>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</si>
  <si>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</si>
  <si>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</si>
  <si>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</si>
  <si>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</si>
  <si>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</si>
  <si>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</si>
  <si>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</si>
  <si>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</si>
  <si>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</si>
  <si>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</si>
  <si>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</si>
  <si>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</si>
  <si>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</si>
  <si>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</si>
  <si>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</si>
  <si>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</si>
  <si>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</si>
  <si>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</si>
  <si>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</si>
  <si>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</si>
  <si>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</si>
  <si>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</si>
  <si>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</si>
  <si>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</si>
  <si>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</si>
  <si>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</si>
  <si>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</si>
  <si>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</si>
  <si>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</si>
  <si>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</si>
  <si>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</si>
  <si>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</si>
  <si>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</si>
  <si>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</si>
  <si>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</si>
  <si>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</si>
  <si>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</si>
  <si>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</si>
  <si>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</si>
  <si>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</si>
  <si>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</si>
  <si>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</si>
  <si>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</si>
  <si>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</si>
  <si>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</si>
  <si>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</si>
  <si>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</si>
  <si>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</si>
  <si>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</si>
  <si>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</si>
  <si>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</si>
  <si>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</si>
  <si>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</si>
  <si>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</si>
  <si>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</si>
  <si>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</si>
  <si>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</si>
  <si>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</si>
  <si>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</si>
  <si>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</si>
  <si>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</si>
  <si>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</si>
  <si>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</si>
  <si>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</si>
  <si>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</si>
  <si>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</si>
  <si>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</si>
  <si>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</si>
  <si>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</si>
  <si>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</si>
  <si>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</si>
  <si>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</si>
  <si>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</si>
  <si>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</si>
  <si>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</si>
  <si>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</si>
  <si>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</si>
  <si>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</si>
  <si>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</si>
  <si>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</si>
  <si>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</si>
  <si>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</si>
  <si>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</si>
  <si>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</si>
  <si>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</si>
  <si>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</si>
  <si>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</si>
  <si>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</si>
  <si>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</si>
  <si>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</si>
  <si>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</si>
  <si>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</si>
  <si>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</si>
  <si>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</si>
  <si>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</si>
  <si>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</si>
  <si>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</si>
  <si>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</si>
  <si>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</si>
  <si>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</si>
  <si>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</si>
  <si>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</si>
  <si>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</si>
  <si>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</si>
  <si>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</si>
  <si>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</si>
  <si>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</si>
  <si>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</si>
  <si>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</si>
  <si>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</si>
  <si>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</si>
  <si>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</si>
  <si>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</si>
  <si>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</si>
  <si>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</si>
  <si>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</si>
  <si>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</si>
  <si>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</si>
  <si>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</si>
  <si>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</si>
  <si>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</si>
  <si>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</si>
  <si>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</si>
  <si>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</si>
  <si>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</si>
  <si>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</si>
  <si>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</si>
  <si>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</si>
  <si>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</si>
  <si>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</si>
  <si>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</si>
  <si>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</si>
  <si>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</si>
  <si>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</si>
  <si>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</si>
  <si>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</si>
  <si>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</si>
  <si>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</si>
  <si>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</si>
  <si>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</si>
  <si>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</si>
  <si>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</si>
  <si>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</si>
  <si>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</si>
  <si>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</si>
  <si>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</si>
  <si>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</si>
  <si>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</si>
  <si>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</si>
  <si>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</si>
  <si>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</si>
  <si>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</si>
  <si>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</si>
  <si>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</si>
  <si>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</si>
  <si>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</si>
  <si>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</si>
  <si>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</si>
  <si>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</si>
  <si>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</si>
  <si>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</si>
  <si>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</si>
  <si>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</si>
  <si>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</si>
  <si>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</si>
  <si>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</si>
  <si>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</si>
  <si>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</si>
  <si>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</si>
  <si>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</si>
  <si>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</si>
  <si>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</si>
  <si>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</si>
  <si>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</si>
  <si>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</si>
  <si>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</si>
  <si>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</si>
  <si>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</si>
  <si>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</si>
  <si>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</si>
  <si>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</si>
  <si>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</si>
  <si>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</si>
  <si>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</si>
  <si>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</si>
  <si>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</si>
  <si>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</si>
  <si>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</si>
  <si>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</si>
  <si>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</si>
  <si>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</si>
  <si>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</si>
  <si>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</si>
  <si>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</si>
  <si>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</si>
  <si>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</si>
  <si>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</si>
  <si>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</si>
  <si>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</si>
  <si>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</si>
  <si>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</si>
  <si>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</si>
  <si>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</si>
  <si>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</si>
  <si>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</si>
  <si>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</si>
  <si>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</si>
  <si>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</si>
  <si>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</si>
  <si>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</si>
  <si>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</si>
  <si>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</si>
  <si>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</si>
  <si>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</si>
  <si>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</si>
  <si>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</si>
  <si>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</si>
  <si>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</si>
  <si>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</si>
  <si>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</si>
  <si>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</si>
  <si>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</si>
  <si>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</si>
  <si>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</si>
  <si>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</si>
  <si>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</si>
  <si>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</si>
  <si>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</si>
  <si>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</si>
  <si>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</si>
  <si>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</si>
  <si>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</si>
  <si>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</si>
  <si>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</si>
  <si>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</si>
  <si>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</si>
  <si>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</si>
  <si>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</si>
  <si>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</si>
  <si>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</si>
  <si>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</si>
  <si>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</si>
  <si>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</si>
  <si>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</si>
  <si>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</si>
  <si>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</si>
  <si>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</si>
  <si>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</si>
  <si>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</si>
  <si>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</si>
  <si>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</si>
  <si>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</si>
  <si>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</si>
  <si>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</si>
  <si>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</si>
  <si>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</si>
  <si>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</si>
  <si>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</si>
  <si>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</si>
  <si>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</si>
  <si>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</si>
  <si>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</si>
  <si>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</si>
  <si>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</si>
  <si>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</si>
  <si>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</si>
  <si>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</si>
  <si>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</si>
  <si>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</si>
  <si>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</si>
  <si>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</si>
  <si>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</si>
  <si>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</si>
  <si>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</si>
  <si>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</si>
  <si>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</si>
  <si>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</si>
  <si>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</si>
  <si>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</si>
  <si>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</si>
  <si>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</si>
  <si>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</si>
  <si>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</si>
  <si>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</si>
  <si>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</si>
  <si>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</si>
  <si>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</si>
  <si>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</si>
  <si>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</si>
  <si>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</si>
  <si>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</si>
  <si>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</si>
  <si>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</si>
  <si>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</si>
  <si>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</si>
  <si>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</si>
  <si>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</si>
  <si>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</si>
  <si>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</si>
  <si>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</si>
  <si>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</si>
  <si>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</si>
  <si>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</si>
  <si>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</si>
  <si>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</si>
  <si>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</si>
  <si>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</si>
  <si>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</si>
  <si>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</si>
  <si>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</si>
  <si>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</si>
  <si>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</si>
  <si>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</si>
  <si>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</si>
  <si>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</si>
  <si>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</si>
  <si>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</si>
  <si>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</si>
  <si>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</si>
  <si>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</si>
  <si>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</si>
  <si>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</si>
  <si>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</si>
  <si>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</si>
  <si>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</si>
  <si>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</si>
  <si>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</si>
  <si>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</si>
  <si>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</si>
  <si>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</si>
  <si>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</si>
  <si>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</si>
  <si>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</si>
  <si>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</si>
  <si>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</si>
  <si>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</si>
  <si>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</si>
  <si>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</si>
  <si>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</si>
  <si>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</si>
  <si>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</si>
  <si>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</si>
  <si>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</si>
  <si>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</si>
  <si>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</si>
  <si>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</si>
  <si>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</si>
  <si>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</si>
  <si>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</si>
  <si>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</si>
  <si>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</si>
  <si>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</si>
  <si>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</si>
  <si>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</si>
  <si>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</si>
  <si>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</si>
  <si>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</si>
  <si>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</si>
  <si>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</si>
  <si>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</si>
  <si>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</si>
  <si>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</si>
  <si>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</si>
  <si>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</si>
  <si>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</si>
  <si>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</si>
  <si>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</si>
  <si>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</si>
  <si>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</si>
  <si>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</si>
  <si>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</si>
  <si>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</si>
  <si>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</si>
  <si>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</si>
  <si>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</si>
  <si>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</si>
  <si>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</si>
  <si>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</si>
  <si>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</si>
  <si>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</si>
  <si>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</si>
  <si>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</si>
  <si>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</si>
  <si>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</si>
  <si>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</si>
  <si>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</si>
  <si>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</si>
  <si>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</si>
  <si>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</si>
  <si>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</si>
  <si>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</si>
  <si>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</si>
  <si>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</si>
  <si>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</si>
  <si>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</si>
  <si>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</si>
  <si>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</si>
  <si>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</si>
  <si>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</si>
  <si>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</si>
  <si>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</si>
  <si>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</si>
  <si>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</si>
  <si>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</si>
  <si>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</si>
  <si>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</si>
  <si>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</si>
  <si>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</si>
  <si>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</si>
  <si>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</si>
  <si>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</si>
  <si>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</si>
  <si>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</si>
  <si>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</si>
  <si>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</si>
  <si>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</si>
  <si>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</si>
  <si>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</si>
  <si>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</si>
  <si>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</si>
  <si>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</si>
  <si>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</si>
  <si>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</si>
  <si>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</si>
  <si>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</si>
  <si>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</si>
  <si>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</si>
  <si>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</si>
  <si>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</si>
  <si>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</si>
  <si>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</si>
  <si>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</si>
  <si>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</si>
  <si>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</si>
  <si>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</si>
  <si>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</si>
  <si>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</si>
  <si>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</si>
  <si>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</si>
  <si>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</si>
  <si>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</si>
  <si>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</si>
  <si>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</si>
  <si>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</si>
  <si>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</si>
  <si>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</si>
  <si>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</si>
  <si>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</si>
  <si>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</si>
  <si>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</si>
  <si>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</si>
  <si>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</si>
  <si>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</si>
  <si>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</si>
  <si>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</si>
  <si>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</si>
  <si>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</si>
  <si>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</si>
  <si>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</si>
  <si>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</si>
  <si>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</si>
  <si>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</si>
  <si>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</si>
  <si>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</si>
  <si>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</si>
  <si>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</si>
  <si>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</si>
  <si>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</si>
  <si>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</si>
  <si>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</si>
  <si>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</si>
  <si>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</si>
  <si>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</si>
  <si>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</si>
  <si>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</si>
  <si>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</si>
  <si>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</si>
  <si>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</si>
  <si>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</si>
  <si>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</si>
  <si>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</si>
  <si>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</si>
  <si>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</si>
  <si>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</si>
  <si>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</si>
  <si>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</si>
  <si>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</si>
  <si>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</si>
  <si>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</si>
  <si>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</si>
  <si>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</si>
  <si>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</si>
  <si>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</si>
  <si>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</si>
  <si>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</si>
  <si>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</si>
  <si>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</si>
  <si>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</si>
  <si>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</si>
  <si>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</si>
  <si>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</si>
  <si>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</si>
  <si>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</si>
  <si>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</si>
  <si>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</si>
  <si>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</si>
  <si>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</si>
  <si>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</si>
  <si>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</si>
  <si>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</si>
  <si>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</si>
  <si>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</si>
  <si>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</si>
  <si>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</si>
  <si>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</si>
  <si>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</si>
  <si>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</si>
  <si>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</si>
  <si>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</si>
  <si>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</si>
  <si>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</si>
  <si>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</si>
  <si>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</si>
  <si>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</si>
  <si>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</si>
  <si>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</si>
  <si>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</si>
  <si>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</si>
  <si>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</si>
  <si>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</si>
  <si>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</si>
  <si>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</si>
  <si>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</si>
  <si>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</si>
  <si>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</si>
  <si>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</si>
  <si>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</si>
  <si>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</si>
  <si>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</si>
  <si>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</si>
  <si>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</si>
  <si>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</si>
  <si>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</si>
  <si>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</si>
  <si>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</si>
  <si>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</si>
  <si>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</si>
  <si>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</si>
  <si>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</si>
  <si>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</si>
  <si>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</si>
  <si>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</si>
  <si>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</si>
  <si>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</si>
  <si>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</si>
  <si>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</si>
  <si>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</si>
  <si>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</si>
  <si>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</si>
  <si>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</si>
  <si>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</si>
  <si>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</si>
  <si>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</si>
  <si>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</si>
  <si>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</si>
  <si>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</si>
  <si>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</si>
  <si>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</si>
  <si>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</si>
  <si>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</si>
  <si>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</si>
  <si>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</si>
  <si>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</si>
  <si>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</si>
  <si>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</si>
  <si>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</si>
  <si>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</si>
  <si>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</si>
  <si>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</si>
  <si>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</si>
  <si>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</si>
  <si>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</si>
  <si>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</si>
  <si>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</si>
  <si>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</si>
  <si>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</si>
  <si>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</si>
  <si>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</si>
  <si>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</si>
  <si>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</si>
  <si>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</si>
  <si>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</si>
  <si>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</si>
  <si>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</si>
  <si>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</si>
  <si>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</si>
  <si>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</si>
  <si>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</si>
  <si>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</si>
  <si>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</si>
  <si>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</si>
  <si>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</si>
  <si>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</si>
  <si>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</si>
  <si>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</si>
  <si>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</si>
  <si>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</si>
  <si>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</si>
  <si>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</si>
  <si>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</si>
  <si>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</si>
  <si>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</si>
  <si>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</si>
  <si>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</si>
  <si>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</si>
  <si>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</si>
  <si>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</si>
  <si>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</si>
  <si>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</si>
  <si>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</si>
  <si>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</si>
  <si>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</si>
  <si>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</si>
  <si>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</si>
  <si>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</si>
  <si>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</si>
  <si>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</si>
  <si>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</si>
  <si>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</si>
  <si>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</si>
  <si>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</si>
  <si>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</si>
  <si>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</si>
  <si>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</si>
  <si>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</si>
  <si>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</si>
  <si>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</si>
  <si>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</si>
  <si>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</si>
  <si>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</si>
  <si>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</si>
  <si>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</si>
  <si>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</si>
  <si>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</si>
  <si>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</si>
  <si>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</si>
  <si>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</si>
  <si>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</si>
  <si>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</si>
  <si>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</si>
  <si>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</si>
  <si>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</si>
  <si>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</si>
  <si>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</si>
  <si>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</si>
  <si>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</si>
  <si>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</si>
  <si>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</si>
  <si>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</si>
  <si>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</si>
  <si>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</si>
  <si>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</si>
  <si>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</si>
  <si>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</si>
  <si>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</si>
  <si>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</si>
  <si>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</si>
  <si>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</si>
  <si>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</si>
  <si>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</si>
  <si>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</si>
  <si>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</si>
  <si>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</si>
  <si>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</si>
  <si>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</si>
  <si>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</si>
  <si>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</si>
  <si>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</si>
  <si>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</si>
  <si>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</si>
  <si>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</si>
  <si>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</si>
  <si>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</si>
  <si>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</si>
  <si>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</si>
  <si>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</si>
  <si>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</si>
  <si>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</si>
  <si>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</si>
  <si>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</si>
  <si>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</si>
  <si>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</si>
  <si>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</si>
  <si>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</si>
  <si>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</si>
  <si>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</si>
  <si>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</si>
  <si>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</si>
  <si>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</si>
  <si>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</si>
  <si>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</si>
  <si>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</si>
  <si>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</si>
  <si>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</si>
  <si>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</si>
  <si>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</si>
  <si>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</si>
  <si>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</si>
  <si>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</si>
  <si>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</si>
  <si>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</si>
  <si>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</si>
  <si>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</si>
  <si>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</si>
  <si>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</si>
  <si>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</si>
  <si>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</si>
  <si>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</si>
  <si>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</si>
  <si>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</si>
  <si>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</si>
  <si>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</si>
  <si>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</si>
  <si>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</si>
  <si>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</si>
  <si>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</si>
  <si>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</si>
  <si>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</si>
  <si>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</si>
  <si>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</si>
  <si>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</si>
  <si>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</si>
  <si>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</si>
  <si>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</si>
  <si>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</si>
  <si>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</si>
  <si>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</si>
  <si>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</si>
  <si>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</si>
  <si>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</si>
  <si>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</si>
  <si>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</si>
  <si>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</si>
  <si>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</si>
  <si>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</si>
  <si>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</si>
  <si>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</si>
  <si>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</si>
  <si>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</si>
  <si>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</si>
  <si>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</si>
  <si>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</si>
  <si>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</si>
  <si>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</si>
  <si>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</si>
  <si>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</si>
  <si>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</si>
  <si>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</si>
  <si>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</si>
  <si>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</si>
  <si>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</si>
  <si>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</si>
  <si>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</si>
  <si>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</si>
  <si>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</si>
  <si>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</si>
  <si>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</si>
  <si>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</si>
  <si>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</si>
  <si>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</si>
  <si>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</si>
  <si>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</si>
  <si>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</si>
  <si>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</si>
  <si>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</si>
  <si>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</si>
  <si>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</si>
  <si>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</si>
  <si>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</si>
  <si>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</si>
  <si>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</si>
  <si>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</si>
  <si>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</si>
  <si>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</si>
  <si>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</si>
  <si>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</si>
  <si>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</si>
  <si>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</si>
  <si>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</si>
  <si>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</si>
  <si>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</si>
  <si>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</si>
  <si>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</si>
  <si>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</si>
  <si>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</si>
  <si>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</si>
  <si>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</si>
  <si>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</si>
  <si>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</si>
  <si>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</si>
  <si>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</si>
  <si>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</si>
  <si>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</si>
  <si>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</si>
  <si>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</si>
  <si>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</si>
  <si>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</si>
  <si>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</si>
  <si>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</si>
  <si>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</si>
  <si>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</si>
  <si>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</si>
  <si>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</si>
  <si>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</si>
  <si>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</si>
  <si>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</si>
  <si>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</si>
  <si>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</si>
  <si>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</si>
  <si>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</si>
  <si>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</si>
  <si>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</si>
  <si>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</si>
  <si>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</si>
  <si>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</si>
  <si>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</si>
  <si>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</si>
  <si>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</si>
  <si>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</si>
  <si>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</si>
  <si>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</si>
  <si>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</si>
  <si>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</si>
  <si>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</si>
  <si>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</si>
  <si>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</si>
  <si>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</si>
  <si>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</si>
  <si>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</si>
  <si>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</si>
  <si>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</si>
  <si>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</si>
  <si>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</si>
  <si>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</si>
  <si>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</si>
  <si>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</si>
  <si>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</si>
  <si>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</si>
  <si>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</si>
  <si>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</si>
  <si>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</si>
  <si>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</si>
  <si>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</si>
  <si>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</si>
  <si>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</si>
  <si>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</si>
  <si>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</si>
  <si>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</si>
  <si>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</si>
  <si>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</si>
  <si>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</si>
  <si>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</si>
  <si>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</si>
  <si>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</si>
  <si>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</si>
  <si>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</si>
  <si>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</si>
  <si>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</si>
  <si>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</si>
  <si>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</si>
  <si>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</si>
  <si>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</si>
  <si>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</si>
  <si>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</si>
  <si>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</si>
  <si>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</si>
  <si>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</si>
  <si>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</si>
  <si>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</si>
  <si>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</si>
  <si>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</si>
  <si>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</si>
  <si>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</si>
  <si>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</si>
  <si>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</si>
  <si>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</si>
  <si>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</si>
  <si>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</si>
  <si>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</si>
  <si>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</si>
  <si>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</si>
  <si>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</si>
  <si>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</si>
  <si>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</si>
  <si>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</si>
  <si>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</si>
  <si>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</si>
  <si>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</si>
  <si>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</si>
  <si>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</si>
  <si>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</si>
  <si>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</si>
  <si>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</si>
  <si>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</si>
  <si>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</si>
  <si>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</si>
  <si>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</si>
  <si>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</si>
  <si>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</si>
  <si>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</si>
  <si>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</si>
  <si>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</si>
  <si>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</si>
  <si>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</si>
  <si>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</si>
  <si>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</si>
  <si>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</si>
  <si>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</si>
  <si>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</si>
  <si>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</si>
  <si>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</si>
  <si>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</si>
  <si>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</si>
  <si>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</si>
  <si>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</si>
  <si>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</si>
  <si>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</si>
  <si>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</si>
  <si>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</si>
  <si>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</si>
  <si>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</si>
  <si>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</si>
  <si>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</si>
  <si>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</si>
  <si>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</si>
  <si>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</si>
  <si>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</si>
  <si>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</si>
  <si>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</si>
  <si>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</si>
  <si>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</si>
  <si>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</si>
  <si>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</si>
  <si>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</si>
  <si>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</si>
  <si>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</si>
  <si>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</si>
  <si>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</si>
  <si>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</si>
  <si>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</si>
  <si>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</si>
  <si>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</si>
  <si>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</si>
  <si>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</si>
  <si>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</si>
  <si>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</si>
  <si>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</si>
  <si>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</si>
  <si>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</si>
  <si>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</si>
  <si>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</si>
  <si>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</si>
  <si>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</si>
  <si>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</si>
  <si>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</si>
  <si>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</si>
  <si>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</si>
  <si>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</si>
  <si>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</si>
  <si>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</si>
  <si>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</si>
  <si>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</si>
  <si>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</si>
  <si>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</si>
  <si>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</si>
  <si>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</si>
  <si>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</si>
  <si>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</si>
  <si>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</si>
  <si>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</si>
  <si>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</si>
  <si>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</si>
  <si>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</si>
  <si>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</si>
  <si>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</si>
  <si>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</si>
  <si>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</si>
  <si>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</si>
  <si>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</si>
  <si>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</si>
  <si>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</si>
  <si>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</si>
  <si>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</si>
  <si>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</si>
  <si>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</si>
  <si>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</si>
  <si>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</si>
  <si>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</si>
  <si>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</si>
  <si>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</si>
  <si>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</si>
  <si>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</si>
  <si>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</si>
  <si>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</si>
  <si>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</si>
  <si>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</si>
  <si>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</si>
  <si>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</si>
  <si>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</si>
  <si>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</si>
  <si>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</si>
  <si>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</si>
  <si>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</si>
  <si>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</si>
  <si>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</si>
  <si>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</si>
  <si>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</si>
  <si>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</si>
  <si>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</si>
  <si>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</si>
  <si>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</si>
  <si>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</si>
  <si>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</si>
  <si>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</si>
  <si>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</si>
  <si>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</si>
  <si>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</si>
  <si>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</si>
  <si>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</si>
  <si>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</si>
  <si>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</si>
  <si>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</si>
  <si>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</si>
  <si>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</si>
  <si>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</si>
  <si>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</si>
  <si>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</si>
  <si>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</si>
  <si>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</si>
  <si>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</si>
  <si>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</si>
  <si>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</si>
  <si>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</si>
  <si>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</si>
  <si>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</si>
  <si>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</si>
  <si>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</si>
  <si>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</si>
  <si>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</si>
  <si>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</si>
  <si>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</si>
  <si>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</si>
  <si>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</si>
  <si>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</si>
  <si>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</si>
  <si>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</si>
  <si>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</si>
  <si>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</si>
  <si>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</si>
  <si>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</si>
  <si>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</si>
  <si>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</si>
  <si>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</si>
  <si>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</si>
  <si>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</si>
  <si>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</si>
  <si>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</si>
  <si>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</si>
  <si>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</si>
  <si>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</si>
  <si>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</si>
  <si>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</si>
  <si>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</si>
  <si>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</si>
  <si>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</si>
  <si>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</si>
  <si>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</si>
  <si>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</si>
  <si>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</si>
  <si>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</si>
  <si>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</si>
  <si>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</si>
  <si>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</si>
  <si>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</si>
  <si>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</si>
  <si>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</si>
  <si>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</si>
  <si>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</si>
  <si>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</si>
  <si>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</si>
  <si>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</si>
  <si>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</si>
  <si>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</si>
  <si>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</si>
  <si>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</si>
  <si>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</si>
  <si>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</si>
  <si>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</si>
  <si>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</si>
  <si>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</si>
  <si>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</si>
  <si>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</si>
  <si>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</si>
  <si>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</si>
  <si>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</si>
  <si>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</si>
  <si>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</si>
  <si>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</si>
  <si>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</si>
  <si>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</si>
  <si>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</si>
  <si>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</si>
  <si>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</si>
  <si>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</si>
  <si>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</si>
  <si>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</si>
  <si>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</si>
  <si>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</si>
  <si>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</si>
  <si>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</si>
  <si>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</si>
  <si>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</si>
  <si>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</si>
  <si>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</si>
  <si>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</si>
  <si>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</si>
  <si>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</si>
  <si>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</si>
  <si>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</si>
  <si>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</si>
  <si>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</si>
  <si>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</si>
  <si>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</si>
  <si>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</si>
  <si>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</si>
  <si>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</si>
  <si>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</si>
  <si>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</si>
  <si>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</si>
  <si>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</si>
  <si>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</si>
  <si>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</si>
  <si>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</si>
  <si>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</si>
  <si>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</si>
  <si>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</si>
  <si>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</si>
  <si>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</si>
  <si>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</si>
  <si>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</si>
  <si>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</si>
  <si>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</si>
  <si>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</si>
  <si>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</si>
  <si>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</si>
  <si>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</si>
  <si>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</si>
  <si>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</si>
  <si>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</si>
  <si>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</si>
  <si>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</si>
  <si>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</si>
  <si>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</si>
  <si>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</si>
  <si>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</si>
  <si>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</si>
  <si>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</si>
  <si>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</si>
  <si>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</si>
  <si>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</si>
  <si>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</si>
  <si>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</si>
  <si>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</si>
  <si>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</si>
  <si>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</si>
  <si>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</si>
  <si>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</si>
  <si>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</si>
  <si>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</si>
  <si>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</si>
  <si>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</si>
  <si>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</si>
  <si>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</si>
  <si>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</si>
  <si>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</si>
  <si>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</si>
  <si>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</si>
  <si>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</si>
  <si>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</si>
  <si>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</si>
  <si>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</si>
  <si>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</si>
  <si>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</si>
  <si>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</si>
  <si>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</si>
  <si>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</si>
  <si>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</si>
  <si>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</si>
  <si>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</si>
  <si>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</si>
  <si>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</si>
  <si>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</si>
  <si>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</si>
  <si>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</si>
  <si>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</si>
  <si>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</si>
  <si>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</si>
  <si>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</si>
  <si>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</si>
  <si>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</si>
  <si>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</si>
  <si>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</si>
  <si>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</si>
  <si>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</si>
  <si>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</si>
  <si>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</si>
  <si>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</si>
  <si>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</si>
  <si>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</si>
  <si>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</si>
  <si>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</si>
  <si>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</si>
  <si>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</si>
  <si>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</si>
  <si>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</si>
  <si>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</si>
  <si>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</si>
  <si>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</si>
  <si>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</si>
  <si>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</si>
  <si>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</si>
  <si>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</si>
  <si>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</si>
  <si>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</si>
  <si>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</si>
  <si>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</si>
  <si>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</si>
  <si>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</si>
  <si>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</si>
  <si>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</si>
  <si>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</si>
  <si>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</si>
  <si>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</si>
  <si>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</si>
  <si>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</si>
  <si>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</si>
  <si>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</si>
  <si>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</si>
  <si>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</si>
  <si>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</si>
  <si>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</si>
  <si>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</si>
  <si>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</si>
  <si>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</si>
  <si>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</si>
  <si>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</si>
  <si>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</si>
  <si>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</si>
  <si>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</si>
  <si>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</si>
  <si>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</si>
  <si>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</si>
  <si>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</si>
  <si>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</si>
  <si>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</si>
  <si>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</si>
  <si>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</si>
  <si>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</si>
  <si>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</si>
  <si>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</si>
  <si>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</si>
  <si>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</si>
  <si>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</si>
  <si>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</si>
  <si>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</si>
  <si>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</si>
  <si>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</si>
  <si>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</si>
  <si>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</si>
  <si>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</si>
  <si>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</si>
  <si>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</si>
  <si>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</si>
  <si>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</si>
  <si>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</si>
  <si>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</si>
  <si>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</si>
  <si>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</si>
  <si>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</si>
  <si>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</si>
  <si>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</si>
  <si>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</si>
  <si>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</si>
  <si>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</si>
  <si>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</si>
  <si>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</si>
  <si>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</si>
  <si>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</si>
  <si>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</si>
  <si>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</si>
  <si>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</si>
  <si>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</si>
  <si>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</si>
  <si>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</si>
  <si>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</si>
  <si>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</si>
  <si>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</si>
  <si>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</si>
  <si>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</si>
  <si>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</si>
  <si>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</si>
  <si>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</si>
  <si>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</si>
  <si>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</si>
  <si>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</si>
  <si>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</si>
  <si>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</si>
  <si>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</si>
  <si>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</si>
  <si>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</si>
  <si>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</si>
  <si>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</si>
  <si>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</si>
  <si>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</si>
  <si>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</si>
  <si>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</si>
  <si>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</si>
  <si>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</si>
  <si>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</si>
  <si>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</si>
  <si>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</si>
  <si>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</si>
  <si>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</si>
  <si>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</si>
  <si>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</si>
  <si>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</si>
  <si>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</si>
  <si>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</si>
  <si>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</si>
  <si>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</si>
  <si>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</si>
  <si>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</si>
  <si>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</si>
  <si>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</si>
  <si>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</si>
  <si>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</si>
  <si>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</si>
  <si>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</si>
  <si>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</si>
  <si>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</si>
  <si>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</si>
  <si>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</si>
  <si>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</si>
  <si>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</si>
  <si>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</si>
  <si>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</si>
  <si>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</si>
  <si>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</si>
  <si>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</si>
  <si>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</si>
  <si>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</si>
  <si>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</si>
  <si>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</si>
  <si>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</si>
  <si>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</si>
  <si>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</si>
  <si>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</si>
  <si>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</si>
  <si>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</si>
  <si>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</si>
  <si>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</si>
  <si>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</si>
  <si>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</si>
  <si>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</si>
  <si>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</si>
  <si>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</si>
  <si>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</si>
  <si>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</si>
  <si>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</si>
  <si>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</si>
  <si>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</si>
  <si>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</si>
  <si>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</si>
  <si>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</si>
  <si>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</si>
  <si>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</si>
  <si>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</si>
  <si>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</si>
  <si>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</si>
  <si>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</si>
  <si>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</si>
  <si>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</si>
  <si>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</si>
  <si>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</si>
  <si>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</si>
  <si>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</si>
  <si>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</si>
  <si>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</si>
  <si>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</si>
  <si>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</si>
  <si>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</si>
  <si>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</si>
  <si>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</si>
  <si>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</si>
  <si>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</si>
  <si>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</si>
  <si>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</si>
  <si>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</si>
  <si>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</si>
  <si>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</si>
  <si>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</si>
  <si>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</si>
  <si>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</si>
  <si>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</si>
  <si>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</si>
  <si>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</si>
  <si>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</si>
  <si>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</si>
  <si>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</si>
  <si>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</si>
  <si>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</si>
  <si>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</si>
  <si>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</si>
  <si>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</si>
  <si>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</si>
  <si>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</si>
  <si>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</si>
  <si>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</si>
  <si>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</si>
  <si>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</si>
  <si>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</si>
  <si>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</si>
  <si>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</si>
  <si>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</si>
  <si>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</si>
  <si>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</si>
  <si>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</si>
  <si>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</si>
  <si>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</si>
  <si>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</si>
  <si>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</si>
  <si>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</si>
  <si>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</si>
  <si>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</si>
  <si>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</si>
  <si>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</si>
  <si>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</si>
  <si>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</si>
  <si>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</si>
  <si>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</si>
  <si>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</si>
  <si>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</si>
  <si>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</si>
  <si>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</si>
  <si>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</si>
  <si>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</si>
  <si>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</si>
  <si>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</si>
  <si>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</si>
  <si>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</si>
  <si>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</si>
  <si>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</si>
  <si>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</si>
  <si>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</si>
  <si>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</si>
  <si>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</si>
  <si>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</si>
  <si>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</si>
  <si>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</si>
  <si>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</si>
  <si>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</si>
  <si>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</si>
  <si>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</si>
  <si>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</si>
  <si>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</si>
  <si>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</si>
  <si>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</si>
  <si>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</si>
  <si>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</si>
  <si>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</si>
  <si>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</si>
  <si>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</si>
  <si>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</si>
  <si>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</si>
  <si>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</si>
  <si>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</si>
  <si>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</si>
  <si>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</si>
  <si>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</si>
  <si>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</si>
  <si>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</si>
  <si>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</si>
  <si>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</si>
  <si>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</si>
  <si>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</si>
  <si>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</si>
  <si>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</si>
  <si>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</si>
  <si>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</si>
  <si>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</si>
  <si>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</si>
  <si>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</si>
  <si>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</si>
  <si>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</si>
  <si>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</si>
  <si>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</si>
  <si>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</si>
  <si>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</si>
  <si>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</si>
  <si>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</si>
  <si>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</si>
  <si>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</si>
  <si>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</si>
  <si>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</si>
  <si>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</si>
  <si>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</si>
  <si>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</si>
  <si>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</si>
  <si>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</si>
  <si>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</si>
  <si>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</si>
  <si>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</si>
  <si>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</si>
  <si>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</si>
  <si>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</si>
  <si>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</si>
  <si>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</si>
  <si>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</si>
  <si>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</si>
  <si>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</si>
  <si>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</si>
  <si>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</si>
  <si>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</si>
  <si>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</si>
  <si>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</si>
  <si>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</si>
  <si>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</si>
  <si>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</si>
  <si>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</si>
  <si>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</si>
  <si>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</si>
  <si>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</si>
  <si>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</si>
  <si>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</si>
  <si>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</si>
  <si>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</si>
  <si>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</si>
  <si>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</si>
  <si>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</si>
  <si>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</si>
  <si>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</si>
  <si>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</si>
  <si>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</si>
  <si>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</si>
  <si>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</si>
  <si>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</si>
  <si>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</si>
  <si>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</si>
  <si>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</si>
  <si>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</si>
  <si>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</si>
  <si>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</si>
  <si>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</si>
  <si>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</si>
  <si>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</si>
  <si>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</si>
  <si>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</si>
  <si>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</si>
  <si>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</si>
  <si>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</si>
  <si>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</si>
  <si>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</si>
  <si>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</si>
  <si>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</si>
  <si>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</si>
  <si>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</si>
  <si>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</si>
  <si>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</si>
  <si>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</si>
  <si>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</si>
  <si>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</si>
  <si>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</si>
  <si>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</si>
  <si>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</si>
  <si>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</si>
  <si>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</si>
  <si>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</si>
  <si>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</si>
  <si>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</si>
  <si>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</si>
  <si>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</si>
  <si>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</si>
  <si>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</si>
  <si>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</si>
  <si>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</si>
  <si>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</si>
  <si>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</si>
  <si>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</si>
  <si>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</si>
  <si>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</si>
  <si>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</si>
  <si>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</si>
  <si>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</si>
  <si>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</si>
  <si>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</si>
  <si>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</si>
  <si>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</si>
  <si>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</si>
  <si>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</si>
  <si>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</si>
  <si>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</si>
  <si>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</si>
  <si>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</si>
  <si>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</si>
  <si>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</si>
  <si>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</si>
  <si>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</si>
  <si>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</si>
  <si>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</si>
  <si>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</si>
  <si>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</si>
  <si>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</si>
  <si>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</si>
  <si>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</si>
  <si>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</si>
  <si>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</si>
  <si>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</si>
  <si>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</si>
  <si>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</si>
  <si>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</si>
  <si>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</si>
  <si>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</si>
  <si>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</si>
  <si>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</si>
  <si>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</si>
  <si>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</si>
  <si>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</si>
  <si>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</si>
  <si>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</si>
  <si>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</si>
  <si>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</si>
  <si>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</si>
  <si>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</si>
  <si>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</si>
  <si>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</si>
  <si>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</si>
  <si>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</si>
  <si>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</si>
  <si>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</si>
  <si>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</si>
  <si>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</si>
  <si>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</si>
  <si>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</si>
  <si>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</si>
  <si>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</si>
  <si>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</si>
  <si>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</si>
  <si>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</si>
  <si>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</si>
  <si>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</si>
  <si>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</si>
  <si>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</si>
  <si>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</si>
  <si>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</si>
  <si>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</si>
  <si>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</si>
  <si>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</si>
  <si>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</si>
  <si>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</si>
  <si>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</si>
  <si>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</si>
  <si>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</si>
  <si>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</si>
  <si>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</si>
  <si>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</si>
  <si>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</si>
  <si>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</si>
  <si>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</si>
  <si>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</si>
  <si>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</si>
  <si>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</si>
  <si>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</si>
  <si>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</si>
  <si>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</si>
  <si>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</si>
  <si>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</si>
  <si>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</si>
  <si>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</si>
  <si>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</si>
  <si>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</si>
  <si>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</si>
  <si>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</si>
  <si>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</si>
  <si>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</si>
  <si>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</si>
  <si>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</si>
  <si>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</si>
  <si>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</si>
  <si>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</si>
  <si>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</si>
  <si>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</si>
  <si>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</si>
  <si>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</si>
  <si>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</si>
  <si>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</si>
  <si>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</si>
  <si>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</si>
  <si>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</si>
  <si>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</si>
  <si>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</si>
  <si>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</si>
  <si>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</si>
  <si>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</si>
  <si>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</si>
  <si>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</si>
  <si>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</si>
  <si>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</si>
  <si>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</si>
  <si>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</si>
  <si>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</si>
  <si>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</si>
  <si>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</si>
  <si>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</si>
  <si>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</si>
  <si>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</si>
  <si>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</si>
  <si>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</si>
  <si>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</si>
  <si>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</si>
  <si>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</si>
  <si>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</si>
  <si>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</si>
  <si>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</si>
  <si>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</si>
  <si>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</si>
  <si>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</si>
  <si>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</si>
  <si>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</si>
  <si>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</si>
  <si>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</si>
  <si>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</si>
  <si>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</si>
  <si>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</si>
  <si>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</si>
  <si>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</si>
  <si>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</si>
  <si>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</si>
  <si>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</si>
  <si>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</si>
  <si>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</si>
  <si>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</si>
  <si>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</si>
  <si>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</si>
  <si>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</si>
  <si>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</si>
  <si>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</si>
  <si>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</si>
  <si>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</si>
  <si>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</si>
  <si>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</si>
  <si>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</si>
  <si>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</si>
  <si>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</si>
  <si>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</si>
  <si>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</si>
  <si>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</si>
  <si>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</si>
  <si>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</si>
  <si>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</si>
  <si>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</si>
  <si>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</si>
  <si>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</si>
  <si>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</si>
  <si>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</si>
  <si>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</si>
  <si>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</si>
  <si>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</si>
  <si>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</si>
  <si>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</si>
  <si>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</si>
  <si>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</si>
  <si>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</si>
  <si>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</si>
  <si>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</si>
  <si>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</si>
  <si>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</si>
  <si>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</si>
  <si>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</si>
  <si>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</si>
  <si>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</si>
  <si>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</si>
  <si>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</si>
  <si>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</si>
  <si>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</si>
  <si>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</si>
  <si>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</si>
  <si>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</si>
  <si>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</si>
  <si>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</si>
  <si>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</si>
  <si>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</si>
  <si>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</si>
  <si>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</si>
  <si>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</si>
  <si>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</si>
  <si>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</si>
  <si>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</si>
  <si>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</si>
  <si>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</si>
  <si>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</si>
  <si>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</si>
  <si>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</si>
  <si>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</si>
  <si>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</si>
  <si>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</si>
  <si>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</si>
  <si>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</si>
  <si>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</si>
  <si>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</si>
  <si>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</si>
  <si>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</si>
  <si>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</si>
  <si>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</si>
  <si>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</si>
  <si>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</si>
  <si>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</si>
  <si>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</si>
  <si>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</si>
  <si>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</si>
  <si>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</si>
  <si>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</si>
  <si>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</si>
  <si>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</si>
  <si>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</si>
  <si>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</si>
  <si>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</si>
  <si>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</si>
  <si>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</si>
  <si>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</si>
  <si>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</si>
  <si>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</si>
  <si>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</si>
  <si>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</si>
  <si>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</si>
  <si>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</si>
  <si>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</si>
  <si>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</si>
  <si>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</si>
  <si>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</si>
  <si>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</si>
  <si>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</si>
  <si>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</si>
  <si>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</si>
  <si>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</si>
  <si>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</si>
  <si>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</si>
  <si>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</si>
  <si>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</si>
  <si>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</si>
  <si>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</si>
  <si>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</si>
  <si>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</si>
  <si>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</si>
  <si>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</si>
  <si>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</si>
  <si>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</si>
  <si>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</si>
  <si>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</si>
  <si>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</si>
  <si>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</si>
  <si>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</si>
  <si>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</si>
  <si>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</si>
  <si>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</si>
  <si>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</si>
  <si>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</si>
  <si>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</si>
  <si>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</si>
  <si>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</si>
  <si>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</si>
  <si>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</si>
  <si>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</si>
  <si>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</si>
  <si>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</si>
  <si>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</si>
  <si>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</si>
  <si>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</si>
  <si>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</si>
  <si>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</si>
  <si>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</si>
  <si>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</si>
  <si>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</si>
  <si>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</si>
  <si>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</si>
  <si>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</si>
  <si>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</si>
  <si>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</si>
  <si>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</si>
  <si>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</si>
  <si>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</si>
  <si>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</si>
  <si>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</si>
  <si>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</si>
  <si>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</si>
  <si>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</si>
  <si>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</si>
  <si>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</si>
  <si>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</si>
  <si>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</si>
  <si>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</si>
  <si>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</si>
  <si>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</si>
  <si>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</si>
  <si>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</si>
  <si>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</si>
  <si>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</si>
  <si>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</si>
  <si>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</si>
  <si>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</si>
  <si>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</si>
  <si>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</si>
  <si>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</si>
  <si>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</si>
  <si>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</si>
  <si>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</si>
  <si>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</si>
  <si>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</si>
  <si>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</si>
  <si>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</si>
  <si>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</si>
  <si>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</si>
  <si>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</si>
  <si>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</si>
  <si>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</si>
  <si>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</si>
  <si>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</si>
  <si>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</si>
  <si>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</si>
  <si>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</si>
  <si>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</si>
  <si>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</si>
  <si>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</si>
  <si>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</si>
  <si>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</si>
  <si>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</si>
  <si>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</si>
  <si>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</si>
  <si>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</si>
  <si>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</si>
  <si>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</si>
  <si>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</si>
  <si>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</si>
  <si>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</si>
  <si>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</si>
  <si>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</si>
  <si>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</si>
  <si>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</si>
  <si>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</si>
  <si>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</si>
  <si>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</si>
  <si>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</si>
  <si>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</si>
  <si>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</si>
  <si>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</si>
  <si>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</si>
  <si>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</si>
  <si>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</si>
  <si>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</si>
  <si>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</si>
  <si>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</si>
  <si>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</si>
  <si>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</si>
  <si>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</si>
  <si>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</si>
  <si>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</si>
  <si>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</si>
  <si>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</si>
  <si>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</si>
  <si>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</si>
  <si>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</si>
  <si>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</si>
  <si>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</si>
  <si>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</si>
  <si>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</si>
  <si>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</si>
  <si>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</si>
  <si>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</si>
  <si>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</si>
  <si>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</si>
  <si>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</si>
  <si>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</si>
  <si>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</si>
  <si>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</si>
  <si>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</si>
  <si>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</si>
  <si>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</si>
  <si>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</si>
  <si>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</si>
  <si>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</si>
  <si>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</si>
  <si>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</si>
  <si>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</si>
  <si>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</si>
  <si>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</si>
  <si>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</si>
  <si>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</si>
  <si>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</si>
  <si>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</si>
  <si>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</si>
  <si>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</si>
  <si>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</si>
  <si>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</si>
  <si>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</si>
  <si>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</si>
  <si>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</si>
  <si>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</si>
  <si>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</si>
  <si>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</si>
  <si>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</si>
  <si>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</si>
  <si>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</si>
  <si>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</si>
  <si>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</si>
  <si>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</si>
  <si>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</si>
  <si>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</si>
  <si>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</si>
  <si>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</si>
  <si>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</si>
  <si>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</si>
  <si>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</si>
  <si>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</si>
  <si>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</si>
  <si>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</si>
  <si>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</si>
  <si>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</si>
  <si>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</si>
  <si>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</si>
  <si>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</si>
  <si>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</si>
  <si>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</si>
  <si>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</si>
  <si>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</si>
  <si>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</si>
  <si>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</si>
  <si>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</si>
  <si>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</si>
  <si>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</si>
  <si>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</si>
  <si>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</si>
  <si>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</si>
  <si>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</si>
  <si>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</si>
  <si>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</si>
  <si>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</si>
  <si>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</si>
  <si>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</si>
  <si>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</si>
  <si>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</si>
  <si>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</si>
  <si>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</si>
  <si>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</si>
  <si>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</si>
  <si>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</si>
  <si>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</si>
  <si>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</si>
  <si>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</si>
  <si>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</si>
  <si>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</si>
  <si>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</si>
  <si>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</si>
  <si>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</si>
  <si>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</si>
  <si>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</si>
  <si>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</si>
  <si>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</si>
  <si>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</si>
  <si>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</si>
  <si>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</si>
  <si>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</si>
  <si>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</si>
  <si>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</si>
  <si>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</si>
  <si>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</si>
  <si>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</si>
  <si>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</si>
  <si>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</si>
  <si>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</si>
  <si>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</si>
  <si>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</si>
  <si>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</si>
  <si>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</si>
  <si>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</si>
  <si>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</si>
  <si>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</si>
  <si>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</si>
  <si>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</si>
  <si>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</si>
  <si>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</si>
  <si>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</si>
  <si>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</si>
  <si>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</si>
  <si>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</si>
  <si>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</si>
  <si>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</si>
  <si>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</si>
  <si>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</si>
  <si>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</si>
  <si>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</si>
  <si>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</si>
  <si>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</si>
  <si>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</si>
  <si>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</si>
  <si>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</si>
  <si>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</si>
  <si>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</si>
  <si>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</si>
  <si>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</si>
  <si>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</si>
  <si>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</si>
  <si>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</si>
  <si>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</si>
  <si>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</si>
  <si>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</si>
  <si>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</si>
  <si>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</si>
  <si>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</si>
  <si>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</si>
  <si>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</si>
  <si>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</si>
  <si>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</si>
  <si>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</si>
  <si>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</si>
  <si>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</si>
  <si>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</si>
  <si>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</si>
  <si>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</si>
  <si>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</si>
  <si>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</si>
  <si>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</si>
  <si>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</si>
  <si>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</si>
  <si>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</si>
  <si>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</si>
  <si>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</si>
  <si>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</si>
  <si>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</si>
  <si>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</si>
  <si>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</si>
  <si>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</si>
  <si>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</si>
  <si>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</si>
  <si>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</si>
  <si>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</si>
  <si>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</si>
  <si>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</si>
  <si>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</si>
  <si>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</si>
  <si>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</si>
  <si>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</si>
  <si>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</si>
  <si>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</si>
  <si>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</si>
  <si>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</si>
  <si>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</si>
  <si>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</si>
  <si>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</si>
  <si>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</si>
  <si>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</si>
  <si>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</si>
  <si>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</si>
  <si>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</si>
  <si>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</si>
  <si>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</si>
  <si>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</si>
  <si>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</si>
  <si>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</si>
  <si>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</si>
  <si>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</si>
  <si>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</si>
  <si>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</si>
  <si>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</si>
  <si>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</si>
  <si>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</si>
  <si>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</si>
  <si>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</si>
  <si>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</si>
  <si>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</si>
  <si>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</si>
  <si>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</si>
  <si>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</si>
  <si>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</si>
  <si>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</si>
  <si>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</si>
  <si>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</si>
  <si>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</si>
  <si>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</si>
  <si>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</si>
  <si>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</si>
  <si>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</si>
  <si>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</si>
  <si>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</si>
  <si>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</si>
  <si>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</si>
  <si>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</si>
  <si>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</si>
  <si>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</si>
  <si>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</si>
  <si>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</si>
  <si>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</si>
  <si>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</si>
  <si>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</si>
  <si>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</si>
  <si>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</si>
  <si>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</si>
  <si>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</si>
  <si>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</si>
  <si>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</si>
  <si>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</si>
  <si>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</si>
  <si>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</si>
  <si>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</si>
  <si>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</si>
  <si>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</si>
  <si>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</si>
  <si>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</si>
  <si>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</si>
  <si>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</si>
  <si>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</si>
  <si>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</si>
  <si>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</si>
  <si>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</si>
  <si>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</si>
  <si>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</si>
  <si>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</si>
  <si>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</si>
  <si>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</si>
  <si>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</si>
  <si>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</si>
  <si>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</si>
  <si>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</si>
  <si>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</si>
  <si>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</si>
  <si>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</si>
  <si>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</si>
  <si>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</si>
  <si>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</si>
  <si>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</si>
  <si>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</si>
  <si>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</si>
  <si>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</si>
  <si>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</si>
  <si>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</si>
  <si>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</si>
  <si>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</si>
  <si>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</si>
  <si>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</si>
  <si>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</si>
  <si>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</si>
  <si>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</si>
  <si>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</si>
  <si>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</si>
  <si>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</si>
  <si>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</si>
  <si>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</si>
  <si>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</si>
  <si>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</si>
  <si>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</si>
  <si>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</si>
  <si>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</si>
  <si>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</si>
  <si>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</si>
  <si>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</si>
  <si>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</si>
  <si>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</si>
  <si>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</si>
  <si>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</si>
  <si>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</si>
  <si>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</si>
  <si>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</si>
  <si>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</si>
  <si>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</si>
  <si>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</si>
  <si>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</si>
  <si>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</si>
  <si>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</si>
  <si>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</si>
  <si>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</si>
  <si>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</si>
  <si>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</si>
  <si>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</si>
  <si>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</si>
  <si>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</si>
  <si>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</si>
  <si>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</si>
  <si>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</si>
  <si>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</si>
  <si>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</si>
  <si>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</si>
  <si>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</si>
  <si>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</si>
  <si>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</si>
  <si>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</si>
  <si>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</si>
  <si>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</si>
  <si>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</si>
  <si>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</si>
  <si>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</si>
  <si>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</si>
  <si>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</si>
  <si>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</si>
  <si>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</si>
  <si>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</si>
  <si>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</si>
  <si>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</si>
  <si>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</si>
  <si>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</si>
  <si>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</si>
  <si>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</si>
  <si>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</si>
  <si>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</si>
  <si>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</si>
  <si>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</si>
  <si>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</si>
  <si>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</si>
  <si>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</si>
  <si>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</si>
  <si>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</si>
  <si>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</si>
  <si>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</si>
  <si>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</si>
  <si>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</si>
  <si>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</si>
  <si>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</si>
  <si>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</si>
  <si>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</si>
  <si>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</si>
  <si>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</si>
  <si>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</si>
  <si>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</si>
  <si>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</si>
  <si>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</si>
  <si>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</si>
  <si>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</si>
  <si>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</si>
  <si>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</si>
  <si>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</si>
  <si>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</si>
  <si>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</si>
  <si>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</si>
  <si>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</si>
  <si>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</si>
  <si>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</si>
  <si>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</si>
  <si>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</si>
  <si>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</si>
  <si>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</si>
  <si>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</si>
  <si>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</si>
  <si>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</si>
  <si>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</si>
  <si>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</si>
  <si>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</si>
  <si>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</si>
  <si>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</si>
  <si>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</si>
  <si>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</si>
  <si>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</si>
  <si>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</si>
  <si>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</si>
  <si>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</si>
  <si>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</si>
  <si>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</si>
  <si>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</si>
  <si>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</si>
  <si>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</si>
  <si>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</si>
  <si>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</si>
  <si>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</si>
  <si>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</si>
  <si>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</si>
  <si>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</si>
  <si>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</si>
  <si>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</si>
  <si>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</si>
  <si>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</si>
  <si>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</si>
  <si>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</si>
  <si>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</si>
  <si>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</si>
  <si>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</si>
  <si>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</si>
  <si>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</si>
  <si>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</si>
  <si>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</si>
  <si>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</si>
  <si>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</si>
  <si>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</si>
  <si>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</si>
  <si>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</si>
  <si>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</si>
  <si>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</si>
  <si>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</si>
  <si>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</si>
  <si>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</si>
  <si>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</si>
  <si>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</si>
  <si>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</si>
  <si>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</si>
  <si>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</si>
  <si>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</si>
  <si>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</si>
  <si>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</si>
  <si>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</si>
  <si>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</si>
  <si>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</si>
  <si>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</si>
  <si>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</si>
  <si>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</si>
  <si>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</si>
  <si>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</si>
  <si>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</si>
  <si>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</si>
  <si>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</si>
  <si>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</si>
  <si>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</si>
  <si>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</si>
  <si>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</si>
  <si>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</si>
  <si>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</si>
  <si>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</si>
  <si>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</si>
  <si>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</si>
  <si>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</si>
  <si>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</si>
  <si>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</si>
  <si>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</si>
  <si>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</si>
  <si>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</si>
  <si>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</si>
  <si>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</si>
  <si>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</si>
  <si>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</si>
  <si>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</si>
  <si>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</si>
  <si>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</si>
  <si>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</si>
  <si>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</si>
  <si>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</si>
  <si>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</si>
  <si>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</si>
  <si>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</si>
  <si>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</si>
  <si>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</si>
  <si>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</si>
  <si>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</si>
  <si>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</si>
  <si>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</si>
  <si>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</si>
  <si>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</si>
  <si>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</si>
  <si>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</si>
  <si>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</si>
  <si>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</si>
  <si>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</si>
  <si>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</si>
  <si>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</si>
  <si>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</si>
  <si>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</si>
  <si>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</si>
  <si>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</si>
  <si>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</si>
  <si>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</si>
  <si>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</si>
  <si>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</si>
  <si>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</si>
  <si>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</si>
  <si>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</si>
  <si>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</si>
  <si>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</si>
  <si>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</si>
  <si>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</si>
  <si>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</si>
  <si>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</si>
  <si>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</si>
  <si>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</si>
  <si>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</si>
  <si>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</si>
  <si>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</si>
  <si>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</si>
  <si>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</si>
  <si>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</si>
  <si>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</si>
  <si>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</si>
  <si>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</si>
  <si>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</si>
  <si>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</si>
  <si>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</si>
  <si>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</si>
  <si>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</si>
  <si>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</si>
  <si>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</si>
  <si>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</si>
  <si>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</si>
  <si>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</si>
  <si>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</si>
  <si>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</si>
  <si>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</si>
  <si>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</si>
  <si>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</si>
  <si>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</si>
  <si>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</si>
  <si>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</si>
  <si>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</si>
  <si>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</si>
  <si>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</si>
  <si>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</si>
  <si>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</si>
  <si>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</si>
  <si>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</si>
  <si>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</si>
  <si>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</si>
  <si>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</si>
  <si>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</si>
  <si>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</si>
  <si>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</si>
  <si>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</si>
  <si>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</si>
  <si>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</si>
  <si>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</si>
  <si>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</si>
  <si>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</si>
  <si>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</si>
  <si>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</si>
  <si>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</si>
  <si>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</si>
  <si>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</si>
  <si>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</si>
  <si>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</si>
  <si>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</si>
  <si>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</si>
  <si>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</si>
  <si>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</si>
  <si>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</si>
  <si>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</si>
  <si>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</si>
  <si>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</si>
  <si>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</si>
  <si>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</si>
  <si>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</si>
  <si>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</si>
  <si>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</si>
  <si>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</si>
  <si>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</si>
  <si>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</si>
  <si>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</si>
  <si>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</si>
  <si>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</si>
  <si>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</si>
  <si>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</si>
  <si>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</si>
  <si>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</si>
  <si>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</si>
  <si>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</si>
  <si>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</si>
  <si>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</si>
  <si>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</si>
  <si>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</si>
  <si>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</si>
  <si>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</si>
  <si>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</si>
  <si>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</si>
  <si>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</si>
  <si>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</si>
  <si>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</si>
  <si>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</si>
  <si>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</si>
  <si>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</si>
  <si>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</si>
  <si>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</si>
  <si>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</si>
  <si>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</si>
  <si>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</si>
  <si>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</si>
  <si>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</si>
  <si>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</si>
  <si>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</si>
  <si>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</si>
  <si>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</si>
  <si>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</si>
  <si>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</si>
  <si>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</si>
  <si>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</si>
  <si>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</si>
  <si>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</si>
  <si>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</si>
  <si>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</si>
  <si>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</si>
  <si>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</si>
  <si>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</si>
  <si>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</si>
  <si>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</si>
  <si>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</si>
  <si>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</si>
  <si>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</si>
  <si>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</si>
  <si>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</si>
  <si>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</si>
  <si>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</si>
  <si>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</si>
  <si>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</si>
  <si>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</si>
  <si>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</si>
  <si>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</si>
  <si>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</si>
  <si>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</si>
  <si>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</si>
  <si>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</si>
  <si>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</si>
  <si>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</si>
  <si>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</si>
  <si>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</si>
  <si>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</si>
  <si>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</si>
  <si>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</si>
  <si>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</si>
  <si>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</si>
  <si>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</si>
  <si>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</si>
  <si>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</si>
  <si>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</si>
  <si>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</si>
  <si>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</si>
  <si>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</si>
  <si>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</si>
  <si>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</si>
  <si>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</si>
  <si>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</si>
  <si>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</si>
  <si>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</si>
  <si>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</si>
  <si>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</si>
  <si>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</si>
  <si>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</si>
  <si>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</si>
  <si>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</si>
  <si>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</si>
  <si>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</si>
  <si>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</si>
  <si>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</si>
  <si>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</si>
  <si>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</si>
  <si>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</si>
  <si>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</si>
  <si>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</si>
  <si>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</si>
  <si>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</si>
  <si>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</si>
  <si>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</si>
  <si>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</si>
  <si>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</si>
  <si>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</si>
  <si>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</si>
  <si>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</si>
  <si>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</si>
  <si>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</si>
  <si>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</si>
  <si>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</si>
  <si>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</si>
  <si>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</si>
  <si>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</si>
  <si>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</si>
  <si>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</si>
  <si>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</si>
  <si>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</si>
  <si>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</si>
  <si>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</si>
  <si>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</si>
  <si>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</si>
  <si>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</si>
  <si>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</si>
  <si>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</si>
  <si>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</si>
  <si>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</si>
  <si>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</si>
  <si>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</si>
  <si>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</si>
  <si>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</si>
  <si>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</si>
  <si>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</si>
  <si>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</si>
  <si>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</si>
  <si>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</si>
  <si>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</si>
  <si>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</si>
  <si>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</si>
  <si>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</si>
  <si>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</si>
  <si>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</si>
  <si>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</si>
  <si>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</si>
  <si>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</si>
  <si>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</si>
  <si>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</si>
  <si>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</si>
  <si>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</si>
  <si>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</si>
  <si>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</si>
  <si>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</si>
  <si>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</si>
  <si>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</si>
  <si>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</si>
  <si>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</si>
  <si>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</si>
  <si>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</si>
  <si>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</si>
  <si>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</si>
  <si>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</si>
  <si>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</si>
  <si>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</si>
  <si>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</si>
  <si>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</si>
  <si>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</si>
  <si>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</si>
  <si>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</si>
  <si>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</si>
  <si>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</si>
  <si>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</si>
  <si>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</si>
  <si>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</si>
  <si>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</si>
  <si>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</si>
  <si>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</si>
  <si>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</si>
  <si>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</si>
  <si>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</si>
  <si>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</si>
  <si>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</si>
  <si>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</si>
  <si>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</si>
  <si>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</si>
  <si>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</si>
  <si>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</si>
  <si>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</si>
  <si>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</si>
  <si>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</si>
  <si>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</si>
  <si>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</si>
  <si>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</si>
  <si>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</si>
  <si>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</si>
  <si>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</si>
  <si>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</si>
  <si>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</si>
  <si>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</si>
  <si>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</si>
  <si>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</si>
  <si>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</si>
  <si>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</si>
  <si>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</si>
  <si>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</si>
  <si>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</si>
  <si>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</si>
  <si>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</si>
  <si>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</si>
  <si>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</si>
  <si>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</si>
  <si>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</si>
  <si>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</si>
  <si>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</si>
  <si>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</si>
  <si>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</si>
  <si>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</si>
  <si>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</si>
  <si>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</si>
  <si>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</si>
  <si>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</si>
  <si>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</si>
  <si>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</si>
  <si>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</si>
  <si>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</si>
  <si>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</si>
  <si>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</si>
  <si>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</si>
  <si>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</si>
  <si>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</si>
  <si>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</si>
  <si>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</si>
  <si>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</si>
  <si>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</si>
  <si>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</si>
  <si>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</si>
  <si>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</si>
  <si>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</si>
  <si>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</si>
  <si>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</si>
  <si>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</si>
  <si>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</si>
  <si>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</si>
  <si>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</si>
  <si>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</si>
  <si>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</si>
  <si>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</si>
  <si>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</si>
  <si>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</si>
  <si>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</si>
  <si>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</si>
  <si>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</si>
  <si>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</si>
  <si>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</si>
  <si>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</si>
  <si>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</si>
  <si>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</si>
  <si>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</si>
  <si>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</si>
  <si>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</si>
  <si>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</si>
  <si>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</si>
  <si>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</si>
  <si>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</si>
  <si>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</si>
  <si>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</si>
  <si>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</si>
  <si>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</si>
  <si>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</si>
  <si>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</si>
  <si>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</si>
  <si>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</si>
  <si>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</si>
  <si>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</si>
  <si>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</si>
  <si>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</si>
  <si>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</si>
  <si>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</si>
  <si>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</si>
  <si>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</si>
  <si>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</si>
  <si>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</si>
  <si>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</si>
  <si>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</si>
  <si>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</si>
  <si>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</si>
  <si>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</si>
  <si>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</si>
  <si>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</si>
  <si>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</si>
  <si>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</si>
  <si>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</si>
  <si>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</si>
  <si>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</si>
  <si>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</si>
  <si>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</si>
  <si>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</si>
  <si>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</si>
  <si>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</si>
  <si>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</si>
  <si>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</si>
  <si>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</si>
  <si>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</si>
  <si>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</si>
  <si>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</si>
  <si>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</si>
  <si>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</si>
  <si>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</si>
  <si>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</si>
  <si>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</si>
  <si>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</si>
  <si>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</si>
  <si>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</si>
  <si>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</si>
  <si>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</si>
  <si>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</si>
  <si>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</si>
  <si>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</si>
  <si>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</si>
  <si>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</si>
  <si>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</si>
  <si>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</si>
  <si>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</si>
  <si>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</si>
  <si>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</si>
  <si>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</si>
  <si>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</si>
  <si>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</si>
  <si>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</si>
  <si>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</si>
  <si>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</si>
  <si>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</si>
  <si>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</si>
  <si>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</si>
  <si>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</si>
  <si>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</si>
  <si>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</si>
  <si>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</si>
  <si>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</si>
  <si>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</si>
  <si>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</si>
  <si>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</si>
  <si>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</si>
  <si>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</si>
  <si>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</si>
  <si>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</si>
  <si>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</si>
  <si>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</si>
  <si>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</si>
  <si>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</si>
  <si>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</si>
  <si>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</si>
  <si>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</si>
  <si>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</si>
  <si>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</si>
  <si>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</si>
  <si>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</si>
  <si>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</si>
  <si>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</si>
  <si>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</si>
  <si>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</si>
  <si>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</si>
  <si>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</si>
  <si>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</si>
  <si>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</si>
  <si>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</si>
  <si>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</si>
  <si>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</si>
  <si>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</si>
  <si>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</si>
  <si>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</si>
  <si>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</si>
  <si>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</si>
  <si>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</si>
  <si>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</si>
  <si>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</si>
  <si>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</si>
  <si>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</si>
  <si>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</si>
  <si>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</si>
  <si>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</si>
  <si>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</si>
  <si>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</si>
  <si>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</si>
  <si>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</si>
  <si>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</si>
  <si>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</si>
  <si>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</si>
  <si>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</si>
  <si>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</si>
  <si>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</si>
  <si>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</si>
  <si>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</si>
  <si>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</si>
  <si>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</si>
  <si>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</si>
  <si>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</si>
  <si>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</si>
  <si>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</si>
  <si>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</si>
  <si>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</si>
  <si>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</si>
  <si>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</si>
  <si>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</si>
  <si>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</si>
  <si>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</si>
  <si>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</si>
  <si>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</si>
  <si>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</si>
  <si>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</si>
  <si>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</si>
  <si>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</si>
  <si>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</si>
  <si>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</si>
  <si>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</si>
  <si>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</si>
  <si>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</si>
  <si>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</si>
  <si>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</si>
  <si>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</si>
  <si>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</si>
  <si>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</si>
  <si>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</si>
  <si>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</si>
  <si>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</si>
  <si>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</si>
  <si>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</si>
  <si>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</si>
  <si>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</si>
  <si>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</si>
  <si>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</si>
  <si>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</si>
  <si>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</si>
  <si>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</si>
  <si>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</si>
  <si>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</si>
  <si>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</si>
  <si>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</si>
  <si>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</si>
  <si>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</si>
  <si>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</si>
  <si>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</si>
  <si>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</si>
  <si>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</si>
  <si>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</si>
  <si>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</si>
  <si>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</si>
  <si>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</si>
  <si>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</si>
  <si>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</si>
  <si>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</si>
  <si>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</si>
  <si>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</si>
  <si>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</si>
  <si>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</si>
  <si>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</si>
  <si>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</si>
  <si>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</si>
  <si>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</si>
  <si>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</si>
  <si>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</si>
  <si>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</si>
  <si>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</si>
  <si>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</si>
  <si>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</si>
  <si>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</si>
  <si>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</si>
  <si>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</si>
  <si>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</si>
  <si>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</si>
  <si>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</si>
  <si>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</si>
  <si>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</si>
  <si>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</si>
  <si>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</si>
  <si>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</si>
  <si>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</si>
  <si>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</si>
  <si>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</si>
  <si>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</si>
  <si>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</si>
  <si>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</si>
  <si>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</si>
  <si>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</si>
  <si>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</si>
  <si>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</si>
  <si>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</si>
  <si>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</si>
  <si>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</si>
  <si>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</si>
  <si>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</si>
  <si>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</si>
  <si>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</si>
  <si>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</si>
  <si>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</si>
  <si>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</si>
  <si>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</si>
  <si>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</si>
  <si>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</si>
  <si>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</si>
  <si>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</si>
  <si>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</si>
  <si>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</si>
  <si>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</si>
  <si>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</si>
  <si>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</si>
  <si>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</si>
  <si>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</si>
  <si>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</si>
  <si>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</si>
  <si>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</si>
  <si>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</si>
  <si>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</si>
  <si>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</si>
  <si>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</si>
  <si>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</si>
  <si>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</si>
  <si>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</si>
  <si>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</si>
  <si>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</si>
  <si>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</si>
  <si>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</si>
  <si>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</si>
  <si>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</si>
  <si>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</si>
  <si>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</si>
  <si>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</si>
  <si>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</si>
  <si>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</si>
  <si>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</si>
  <si>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</si>
  <si>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</si>
  <si>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</si>
  <si>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</si>
  <si>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</si>
  <si>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</si>
  <si>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</si>
  <si>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</si>
  <si>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</si>
  <si>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</si>
  <si>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</si>
  <si>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</si>
  <si>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</si>
  <si>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</si>
  <si>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</si>
  <si>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</si>
  <si>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</si>
  <si>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</si>
  <si>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</si>
  <si>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</si>
  <si>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</si>
  <si>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</si>
  <si>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</si>
  <si>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</si>
  <si>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</si>
  <si>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</si>
  <si>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</si>
  <si>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</si>
  <si>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</si>
  <si>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</si>
  <si>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</si>
  <si>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</si>
  <si>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</si>
  <si>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</si>
  <si>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</si>
  <si>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</si>
  <si>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</si>
  <si>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</si>
  <si>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</si>
  <si>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</si>
  <si>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</si>
  <si>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</si>
  <si>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</si>
  <si>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</si>
  <si>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</si>
  <si>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</si>
  <si>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</si>
  <si>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</si>
  <si>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</si>
  <si>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</si>
  <si>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</si>
  <si>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</si>
  <si>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</si>
  <si>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</si>
  <si>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</si>
  <si>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</si>
  <si>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</si>
  <si>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</si>
  <si>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</si>
  <si>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</si>
  <si>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</si>
  <si>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</si>
  <si>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</si>
  <si>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</si>
  <si>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</si>
  <si>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</si>
  <si>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</si>
  <si>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</si>
  <si>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</si>
  <si>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</si>
  <si>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</si>
  <si>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</si>
  <si>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</si>
  <si>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</si>
  <si>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</si>
  <si>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</si>
  <si>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</si>
  <si>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</si>
  <si>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</si>
  <si>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</si>
  <si>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</si>
  <si>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</si>
  <si>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</si>
  <si>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</si>
  <si>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</si>
  <si>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</si>
  <si>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</si>
  <si>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</si>
  <si>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</si>
  <si>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</si>
  <si>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</si>
  <si>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</si>
  <si>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</si>
  <si>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</si>
  <si>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</si>
  <si>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</si>
  <si>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</si>
  <si>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</si>
  <si>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</si>
  <si>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</si>
  <si>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</si>
  <si>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</si>
  <si>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</si>
  <si>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</si>
  <si>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</si>
  <si>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</si>
  <si>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</si>
  <si>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</si>
  <si>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</si>
  <si>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</si>
  <si>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</si>
  <si>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</si>
  <si>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</si>
  <si>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</si>
  <si>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</si>
  <si>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</si>
  <si>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</si>
  <si>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</si>
  <si>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</si>
  <si>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</si>
  <si>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</si>
  <si>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</si>
  <si>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</si>
  <si>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</si>
  <si>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</si>
  <si>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</si>
  <si>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</si>
  <si>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</si>
  <si>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</si>
  <si>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</si>
  <si>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</si>
  <si>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</si>
  <si>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</si>
  <si>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</si>
  <si>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</si>
  <si>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</si>
  <si>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</si>
  <si>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</si>
  <si>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</si>
  <si>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</si>
  <si>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</si>
  <si>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</si>
  <si>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</si>
  <si>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</si>
  <si>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</si>
  <si>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</si>
  <si>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</si>
  <si>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</si>
  <si>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</si>
  <si>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</si>
  <si>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</si>
  <si>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</si>
  <si>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</si>
  <si>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</si>
  <si>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</si>
  <si>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</si>
  <si>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</si>
  <si>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</si>
  <si>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</si>
  <si>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</si>
  <si>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</si>
  <si>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</si>
  <si>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</si>
  <si>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</si>
  <si>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</si>
  <si>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</si>
  <si>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</si>
  <si>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</si>
  <si>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</si>
  <si>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</si>
  <si>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</si>
  <si>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</si>
  <si>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</si>
  <si>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</si>
  <si>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</si>
  <si>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</si>
  <si>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</si>
  <si>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</si>
  <si>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</si>
  <si>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</si>
  <si>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</si>
  <si>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</si>
  <si>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</si>
  <si>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</si>
  <si>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</si>
  <si>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</si>
  <si>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</si>
  <si>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</si>
  <si>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</si>
  <si>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</si>
  <si>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</si>
  <si>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</si>
  <si>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</si>
  <si>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</si>
  <si>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</si>
  <si>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</si>
  <si>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</si>
  <si>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</si>
  <si>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</si>
  <si>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</si>
  <si>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</si>
  <si>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</si>
  <si>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</si>
  <si>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</si>
  <si>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</si>
  <si>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</si>
  <si>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</si>
  <si>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</si>
  <si>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</si>
  <si>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</si>
  <si>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</si>
  <si>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</si>
  <si>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</si>
  <si>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</si>
  <si>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</si>
  <si>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</si>
  <si>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</si>
  <si>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</si>
  <si>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</si>
  <si>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</si>
  <si>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</si>
  <si>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</si>
  <si>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</si>
  <si>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</si>
  <si>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</si>
  <si>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</si>
  <si>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</si>
  <si>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</si>
  <si>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</si>
  <si>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</si>
  <si>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</si>
  <si>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</si>
  <si>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</si>
  <si>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</si>
  <si>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</si>
  <si>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</si>
  <si>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</si>
  <si>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</si>
  <si>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</si>
  <si>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</si>
  <si>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</si>
  <si>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</si>
  <si>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</si>
  <si>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</si>
  <si>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</si>
  <si>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</si>
  <si>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</si>
  <si>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</si>
  <si>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</si>
  <si>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</si>
  <si>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</si>
  <si>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</si>
  <si>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</si>
  <si>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</si>
  <si>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</si>
  <si>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</si>
  <si>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</si>
  <si>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</si>
  <si>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</si>
  <si>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</si>
  <si>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</si>
  <si>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</si>
  <si>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</si>
  <si>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</si>
  <si>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</si>
  <si>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</si>
  <si>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</si>
  <si>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</si>
  <si>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</si>
  <si>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</si>
  <si>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</si>
  <si>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</si>
  <si>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</si>
  <si>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</si>
  <si>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</si>
  <si>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</si>
  <si>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</si>
  <si>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</si>
  <si>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</si>
  <si>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</si>
  <si>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</si>
  <si>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</si>
  <si>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</si>
  <si>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</si>
  <si>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</si>
  <si>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</si>
  <si>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</si>
  <si>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</si>
  <si>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</si>
  <si>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</si>
  <si>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</si>
  <si>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</si>
  <si>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</si>
  <si>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</si>
  <si>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</si>
  <si>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</si>
  <si>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</si>
  <si>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</si>
  <si>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</si>
  <si>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</si>
  <si>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</si>
  <si>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</si>
  <si>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</si>
  <si>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</si>
  <si>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</si>
  <si>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</si>
  <si>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</si>
  <si>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</si>
  <si>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</si>
  <si>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</si>
  <si>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</si>
  <si>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</si>
  <si>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</si>
  <si>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</si>
  <si>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</si>
  <si>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</si>
  <si>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</si>
  <si>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</si>
  <si>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</si>
  <si>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</si>
  <si>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</si>
  <si>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</si>
  <si>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</si>
  <si>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</si>
  <si>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</si>
  <si>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</si>
  <si>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</si>
  <si>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</si>
  <si>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</si>
  <si>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</si>
  <si>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</si>
  <si>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</si>
  <si>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</si>
  <si>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</si>
  <si>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</si>
  <si>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</si>
  <si>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</si>
  <si>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</si>
  <si>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</si>
  <si>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</si>
  <si>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</si>
  <si>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</si>
  <si>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</si>
  <si>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</si>
  <si>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</si>
  <si>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</si>
  <si>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</si>
  <si>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</si>
  <si>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</si>
  <si>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</si>
  <si>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</si>
  <si>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</si>
  <si>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</si>
  <si>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</si>
  <si>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</si>
  <si>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</si>
  <si>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</si>
  <si>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</si>
  <si>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</si>
  <si>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</si>
  <si>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</si>
  <si>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</si>
  <si>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</si>
  <si>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</si>
  <si>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</si>
  <si>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</si>
  <si>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</si>
  <si>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</si>
  <si>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</si>
  <si>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</si>
  <si>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</si>
  <si>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</si>
  <si>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</si>
  <si>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</si>
  <si>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</si>
  <si>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</si>
  <si>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</si>
  <si>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</si>
  <si>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</si>
  <si>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</si>
  <si>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</si>
  <si>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</si>
  <si>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</si>
  <si>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</si>
  <si>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</si>
  <si>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</si>
  <si>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</si>
  <si>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</si>
  <si>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</si>
  <si>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</si>
  <si>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</si>
  <si>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</si>
  <si>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</si>
  <si>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</si>
  <si>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</si>
  <si>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</si>
  <si>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</si>
  <si>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</si>
  <si>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</si>
  <si>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</si>
  <si>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</si>
  <si>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</si>
  <si>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</si>
  <si>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</si>
  <si>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</si>
  <si>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</si>
  <si>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</si>
  <si>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</si>
  <si>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</si>
  <si>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</si>
  <si>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</si>
  <si>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</si>
  <si>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</si>
  <si>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</si>
  <si>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</si>
  <si>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</si>
  <si>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</si>
  <si>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</si>
  <si>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</si>
  <si>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</si>
  <si>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</si>
  <si>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</si>
  <si>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</si>
  <si>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</si>
  <si>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</si>
  <si>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</si>
  <si>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</si>
  <si>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</si>
  <si>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</si>
  <si>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</si>
  <si>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</si>
  <si>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</si>
  <si>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</si>
  <si>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</si>
  <si>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</si>
  <si>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</si>
  <si>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</si>
  <si>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</si>
  <si>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</si>
  <si>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</si>
  <si>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</si>
  <si>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</si>
  <si>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</si>
  <si>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</si>
  <si>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</si>
  <si>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</si>
  <si>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</si>
  <si>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</si>
  <si>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</si>
  <si>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</si>
  <si>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</si>
  <si>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</si>
  <si>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</si>
  <si>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</si>
  <si>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</si>
  <si>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</si>
  <si>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</si>
  <si>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</si>
  <si>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</si>
  <si>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</si>
  <si>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</si>
  <si>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</si>
  <si>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</si>
  <si>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</si>
  <si>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</si>
  <si>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</si>
  <si>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</si>
  <si>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</si>
  <si>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</si>
  <si>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</si>
  <si>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</si>
  <si>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</si>
  <si>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</si>
  <si>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</si>
  <si>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</si>
  <si>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</si>
  <si>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</si>
  <si>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</si>
  <si>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</si>
  <si>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</si>
  <si>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</si>
  <si>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</si>
  <si>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</si>
  <si>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</si>
  <si>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</si>
  <si>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</si>
  <si>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</si>
  <si>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</si>
  <si>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</si>
  <si>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</si>
  <si>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</si>
  <si>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</si>
  <si>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</si>
  <si>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</si>
  <si>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</si>
  <si>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</si>
  <si>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</si>
  <si>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</si>
  <si>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</si>
  <si>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</si>
  <si>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</si>
  <si>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</si>
  <si>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</si>
  <si>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</si>
  <si>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</si>
  <si>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</si>
  <si>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</si>
  <si>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</si>
  <si>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</si>
  <si>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</si>
  <si>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</si>
  <si>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</si>
  <si>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</si>
  <si>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</si>
  <si>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</si>
  <si>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</si>
  <si>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</si>
  <si>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</si>
  <si>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</si>
  <si>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</si>
  <si>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</si>
  <si>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</si>
  <si>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</si>
  <si>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</si>
  <si>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</si>
  <si>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</si>
  <si>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</si>
  <si>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</si>
  <si>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</si>
  <si>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</si>
  <si>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</si>
  <si>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</si>
  <si>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</si>
  <si>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</si>
  <si>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</si>
  <si>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</si>
  <si>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</si>
  <si>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</si>
  <si>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</si>
  <si>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</si>
  <si>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</si>
  <si>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</si>
  <si>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</si>
  <si>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</si>
  <si>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</si>
  <si>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</si>
  <si>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</si>
  <si>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</si>
  <si>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</si>
  <si>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</si>
  <si>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</si>
  <si>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</si>
  <si>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</si>
  <si>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</si>
  <si>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</si>
  <si>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</si>
  <si>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</si>
  <si>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</si>
  <si>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</si>
  <si>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</si>
  <si>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</si>
  <si>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</si>
  <si>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</si>
  <si>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</si>
  <si>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</si>
  <si>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</si>
  <si>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</si>
  <si>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</si>
  <si>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</si>
  <si>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</si>
  <si>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</si>
  <si>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</si>
  <si>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</si>
  <si>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</si>
  <si>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</si>
  <si>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</si>
  <si>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</si>
  <si>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</si>
  <si>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</si>
  <si>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</si>
  <si>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</si>
  <si>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</si>
  <si>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</si>
  <si>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</si>
  <si>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</si>
  <si>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</si>
  <si>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</si>
  <si>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</si>
  <si>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</si>
  <si>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</si>
  <si>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</si>
  <si>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</si>
  <si>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</si>
  <si>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</si>
  <si>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</si>
  <si>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</si>
  <si>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</si>
  <si>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</si>
  <si>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</si>
  <si>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</si>
  <si>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</si>
  <si>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</si>
  <si>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</si>
  <si>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</si>
  <si>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</si>
  <si>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</si>
  <si>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</si>
  <si>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</si>
  <si>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</si>
  <si>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</si>
  <si>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</si>
  <si>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</si>
  <si>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</si>
  <si>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</si>
  <si>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</si>
  <si>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</si>
  <si>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</si>
  <si>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</si>
  <si>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</si>
  <si>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</si>
  <si>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</si>
  <si>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</si>
  <si>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</si>
  <si>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</si>
  <si>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</si>
  <si>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</si>
  <si>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</si>
  <si>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</si>
  <si>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</si>
  <si>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</si>
  <si>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</si>
  <si>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</si>
  <si>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</si>
  <si>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</si>
  <si>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</si>
  <si>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</si>
  <si>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</si>
  <si>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</si>
  <si>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</si>
  <si>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</si>
  <si>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</si>
  <si>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</si>
  <si>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</si>
  <si>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</si>
  <si>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</si>
  <si>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</si>
  <si>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</si>
  <si>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</si>
  <si>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</si>
  <si>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</si>
  <si>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</si>
  <si>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</si>
  <si>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</si>
  <si>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</si>
  <si>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</si>
  <si>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</si>
  <si>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</si>
  <si>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</si>
  <si>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</si>
  <si>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</si>
  <si>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</si>
  <si>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</si>
  <si>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</si>
  <si>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</si>
  <si>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</si>
  <si>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</si>
  <si>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</si>
  <si>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</si>
  <si>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</si>
  <si>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</si>
  <si>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</si>
  <si>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</si>
  <si>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</si>
  <si>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</si>
  <si>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</si>
  <si>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</si>
  <si>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</si>
  <si>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</si>
  <si>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</si>
  <si>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</si>
  <si>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</si>
  <si>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</si>
  <si>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</si>
  <si>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</si>
  <si>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</si>
  <si>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</si>
  <si>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</si>
  <si>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</si>
  <si>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</si>
  <si>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</si>
  <si>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</si>
  <si>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</si>
  <si>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</si>
  <si>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</si>
  <si>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</si>
  <si>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</si>
  <si>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</si>
  <si>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</si>
  <si>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</si>
  <si>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</si>
  <si>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</si>
  <si>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</si>
  <si>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</si>
  <si>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</si>
  <si>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</si>
  <si>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</si>
  <si>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</si>
  <si>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</si>
  <si>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</si>
  <si>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</si>
  <si>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</si>
  <si>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</si>
  <si>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</si>
  <si>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</si>
  <si>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</si>
  <si>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</si>
  <si>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</si>
  <si>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</si>
  <si>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</si>
  <si>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</si>
  <si>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</si>
  <si>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</si>
  <si>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</si>
  <si>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</si>
  <si>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</si>
  <si>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</si>
  <si>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</si>
  <si>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</si>
  <si>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</si>
  <si>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</si>
  <si>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</si>
  <si>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</si>
  <si>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</si>
  <si>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</si>
  <si>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</si>
  <si>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</si>
  <si>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</si>
  <si>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</si>
  <si>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</si>
  <si>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</si>
  <si>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</si>
  <si>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</si>
  <si>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</si>
  <si>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</si>
  <si>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</si>
  <si>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</si>
  <si>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</si>
  <si>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</si>
  <si>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</si>
  <si>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</si>
  <si>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</si>
  <si>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</si>
  <si>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</si>
  <si>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</si>
  <si>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</si>
  <si>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</si>
  <si>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</si>
  <si>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</si>
  <si>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</si>
  <si>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</si>
  <si>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</si>
  <si>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</si>
  <si>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</si>
  <si>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</si>
  <si>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</si>
  <si>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</si>
  <si>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</si>
  <si>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</si>
  <si>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</si>
  <si>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</si>
  <si>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</si>
  <si>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</si>
  <si>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</si>
  <si>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</si>
  <si>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</si>
  <si>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</si>
  <si>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</si>
  <si>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</si>
  <si>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</si>
  <si>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</si>
  <si>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</si>
  <si>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</si>
  <si>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</si>
  <si>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</si>
  <si>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</si>
  <si>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</si>
  <si>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</si>
  <si>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</si>
  <si>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</si>
  <si>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</si>
  <si>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</si>
  <si>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</si>
  <si>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</si>
  <si>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</si>
  <si>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</si>
  <si>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</si>
  <si>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</si>
  <si>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</si>
  <si>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</si>
  <si>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</si>
  <si>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</si>
  <si>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</si>
  <si>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</si>
  <si>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</si>
  <si>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</si>
  <si>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</si>
  <si>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</si>
  <si>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</si>
  <si>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</si>
  <si>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</si>
  <si>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</si>
  <si>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</si>
  <si>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</si>
  <si>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</si>
  <si>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</si>
  <si>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</si>
  <si>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</si>
  <si>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</si>
  <si>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</si>
  <si>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</si>
  <si>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</si>
  <si>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</si>
  <si>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</si>
  <si>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</si>
  <si>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</si>
  <si>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</si>
  <si>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</si>
  <si>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</si>
  <si>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</si>
  <si>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</si>
  <si>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</si>
  <si>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</si>
  <si>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</si>
  <si>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</si>
  <si>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</si>
  <si>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</si>
  <si>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</si>
  <si>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</si>
  <si>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</si>
  <si>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</si>
  <si>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</si>
  <si>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</si>
  <si>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</si>
  <si>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</si>
  <si>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</si>
  <si>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</si>
  <si>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</si>
  <si>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</si>
  <si>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</si>
  <si>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</si>
  <si>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</si>
  <si>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</si>
  <si>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</si>
  <si>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</si>
  <si>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</si>
  <si>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</si>
  <si>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</si>
  <si>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</si>
  <si>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</si>
  <si>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</si>
  <si>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</si>
  <si>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</si>
  <si>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</si>
  <si>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</si>
  <si>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</si>
  <si>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</si>
  <si>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</si>
  <si>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</si>
  <si>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</si>
  <si>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</si>
  <si>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</si>
  <si>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</si>
  <si>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</si>
  <si>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</si>
  <si>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</si>
  <si>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</si>
  <si>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</si>
  <si>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</si>
  <si>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</si>
  <si>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</si>
  <si>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</si>
  <si>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</si>
  <si>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</si>
  <si>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</si>
  <si>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</si>
  <si>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</si>
  <si>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</si>
  <si>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</si>
  <si>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</si>
  <si>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</si>
  <si>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</si>
  <si>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</si>
  <si>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</si>
  <si>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</si>
  <si>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</si>
  <si>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</si>
  <si>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</si>
  <si>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</si>
  <si>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</si>
  <si>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</si>
  <si>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</si>
  <si>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</si>
  <si>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</si>
  <si>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</si>
  <si>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</si>
  <si>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</si>
  <si>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</si>
  <si>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</si>
  <si>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</si>
  <si>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</si>
  <si>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</si>
  <si>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</si>
  <si>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</si>
  <si>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</si>
  <si>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</si>
  <si>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</si>
  <si>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</si>
  <si>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</si>
  <si>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</si>
  <si>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</si>
  <si>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</si>
  <si>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</si>
  <si>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</si>
  <si>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</si>
  <si>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</si>
  <si>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</si>
  <si>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</si>
  <si>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</si>
  <si>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</si>
  <si>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</si>
  <si>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</si>
  <si>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</si>
  <si>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</si>
  <si>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</si>
  <si>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</si>
  <si>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</si>
  <si>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</si>
  <si>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</si>
  <si>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</si>
  <si>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</si>
  <si>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</si>
  <si>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</si>
  <si>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</si>
  <si>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</si>
  <si>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</si>
  <si>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</si>
  <si>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</si>
  <si>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</si>
  <si>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</si>
  <si>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</si>
  <si>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</si>
  <si>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</si>
  <si>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</si>
  <si>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</si>
  <si>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</si>
  <si>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</si>
  <si>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</si>
  <si>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</si>
  <si>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</si>
  <si>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</si>
  <si>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</si>
  <si>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</si>
  <si>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</si>
  <si>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</si>
  <si>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</si>
  <si>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</si>
  <si>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</si>
  <si>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</si>
  <si>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</si>
  <si>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</si>
  <si>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</si>
  <si>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</si>
  <si>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</si>
  <si>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</si>
  <si>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</si>
  <si>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</si>
  <si>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</si>
  <si>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</si>
  <si>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</si>
  <si>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</si>
  <si>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</si>
  <si>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</si>
  <si>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</si>
  <si>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</si>
  <si>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</si>
  <si>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</si>
  <si>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</si>
  <si>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</si>
  <si>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</si>
  <si>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</si>
  <si>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</si>
  <si>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</si>
  <si>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</si>
  <si>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</si>
  <si>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</si>
  <si>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</si>
  <si>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</si>
  <si>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</si>
  <si>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</si>
  <si>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</si>
  <si>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</si>
  <si>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</si>
  <si>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</si>
  <si>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</si>
  <si>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</si>
  <si>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</si>
  <si>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</si>
  <si>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</si>
  <si>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</si>
  <si>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</si>
  <si>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</si>
  <si>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</si>
  <si>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</si>
  <si>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</si>
  <si>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</si>
  <si>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</si>
  <si>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</si>
  <si>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</si>
  <si>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</si>
  <si>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</si>
  <si>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</si>
  <si>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</si>
  <si>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</si>
  <si>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</si>
  <si>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</si>
  <si>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</si>
  <si>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</si>
  <si>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</si>
  <si>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</si>
  <si>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</si>
  <si>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</si>
  <si>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</si>
  <si>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</si>
  <si>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</si>
  <si>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</si>
  <si>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</si>
  <si>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</si>
  <si>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</si>
  <si>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</si>
  <si>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</si>
  <si>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</si>
  <si>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</si>
  <si>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</si>
  <si>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</si>
  <si>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</si>
  <si>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</si>
  <si>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</si>
  <si>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</si>
  <si>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</si>
  <si>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</si>
  <si>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</si>
  <si>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</si>
  <si>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</si>
  <si>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</si>
  <si>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</si>
  <si>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</si>
  <si>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</si>
  <si>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</si>
  <si>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</si>
  <si>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</si>
  <si>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</si>
  <si>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</si>
  <si>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</si>
  <si>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</si>
  <si>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</si>
  <si>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</si>
  <si>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</si>
  <si>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</si>
  <si>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</si>
  <si>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</si>
  <si>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</si>
  <si>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</si>
  <si>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</si>
  <si>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</si>
  <si>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</si>
  <si>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</si>
  <si>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</si>
  <si>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</si>
  <si>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</si>
  <si>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</si>
  <si>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</si>
  <si>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</si>
  <si>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</si>
  <si>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</si>
  <si>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</si>
  <si>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</si>
  <si>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</si>
  <si>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</si>
  <si>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</si>
  <si>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</si>
  <si>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</si>
  <si>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</si>
  <si>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</si>
  <si>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</si>
  <si>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</si>
  <si>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</si>
  <si>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</si>
  <si>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</si>
  <si>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</si>
  <si>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</si>
  <si>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</si>
  <si>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</si>
  <si>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</si>
  <si>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</si>
  <si>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</si>
  <si>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</si>
  <si>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</si>
  <si>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</si>
  <si>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</si>
  <si>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</si>
  <si>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</si>
  <si>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</si>
  <si>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</si>
  <si>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</si>
  <si>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</si>
  <si>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</si>
  <si>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</si>
  <si>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</si>
  <si>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</si>
  <si>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</si>
  <si>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</si>
  <si>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</si>
  <si>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</si>
  <si>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</si>
  <si>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</si>
  <si>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</si>
  <si>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</si>
  <si>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</si>
  <si>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</si>
  <si>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</si>
  <si>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</si>
  <si>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</si>
  <si>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</si>
  <si>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</si>
  <si>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</si>
  <si>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</si>
  <si>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</si>
  <si>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</si>
  <si>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</si>
  <si>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</si>
  <si>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</si>
  <si>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</si>
  <si>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</si>
  <si>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</si>
  <si>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</si>
  <si>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</si>
  <si>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</si>
  <si>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</si>
  <si>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</si>
  <si>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</si>
  <si>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</si>
  <si>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</si>
  <si>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</si>
  <si>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</si>
  <si>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</si>
  <si>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</si>
  <si>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</si>
  <si>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</si>
  <si>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</si>
  <si>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</si>
  <si>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</si>
  <si>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</si>
  <si>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</si>
  <si>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</si>
  <si>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</si>
  <si>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</si>
  <si>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</si>
  <si>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</si>
  <si>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</si>
  <si>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</si>
  <si>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</si>
  <si>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</si>
  <si>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</si>
  <si>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</si>
  <si>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</si>
  <si>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</si>
  <si>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</si>
  <si>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</si>
  <si>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</si>
  <si>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</si>
  <si>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</si>
  <si>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</si>
  <si>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</si>
  <si>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</si>
  <si>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</si>
  <si>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</si>
  <si>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</si>
  <si>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</si>
  <si>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</si>
  <si>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</si>
  <si>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</si>
  <si>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</si>
  <si>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</si>
  <si>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</si>
  <si>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</si>
  <si>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</si>
  <si>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</si>
  <si>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</si>
  <si>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</si>
  <si>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</si>
  <si>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</si>
  <si>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</si>
  <si>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</si>
  <si>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</si>
  <si>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</si>
  <si>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</si>
  <si>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</si>
  <si>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</si>
  <si>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</si>
  <si>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</si>
  <si>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</si>
  <si>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</si>
  <si>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</si>
  <si>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</si>
  <si>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</si>
  <si>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</si>
  <si>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</si>
  <si>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</si>
  <si>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</si>
  <si>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</si>
  <si>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</si>
  <si>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</si>
  <si>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</si>
  <si>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</si>
  <si>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</si>
  <si>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</si>
  <si>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</si>
  <si>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</si>
  <si>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</si>
  <si>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</si>
  <si>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</si>
  <si>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</si>
  <si>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</si>
  <si>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</si>
  <si>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</si>
  <si>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</si>
  <si>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</si>
  <si>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</si>
  <si>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</si>
  <si>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</si>
  <si>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</si>
  <si>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</si>
  <si>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</si>
  <si>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</si>
  <si>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</si>
  <si>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</si>
  <si>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</si>
  <si>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</si>
  <si>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</si>
  <si>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</si>
  <si>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</si>
  <si>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</si>
  <si>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</si>
  <si>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</si>
  <si>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</si>
  <si>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</si>
  <si>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</si>
  <si>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</si>
  <si>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</si>
  <si>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</si>
  <si>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</si>
  <si>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</si>
  <si>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</si>
  <si>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</si>
  <si>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</si>
  <si>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</si>
  <si>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</si>
  <si>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</si>
  <si>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</si>
  <si>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</si>
  <si>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</si>
  <si>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</si>
  <si>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</si>
  <si>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</si>
  <si>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</si>
  <si>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</si>
  <si>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</si>
  <si>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</si>
  <si>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</si>
  <si>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</si>
  <si>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</si>
  <si>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</si>
  <si>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</si>
  <si>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</si>
  <si>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</si>
  <si>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</si>
  <si>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</si>
  <si>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</si>
  <si>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</si>
  <si>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</si>
  <si>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</si>
  <si>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</si>
  <si>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</si>
  <si>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</si>
  <si>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</si>
  <si>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</si>
  <si>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</si>
  <si>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</si>
  <si>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</si>
  <si>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</si>
  <si>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</si>
  <si>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</si>
  <si>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</si>
  <si>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</si>
  <si>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</si>
  <si>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</si>
  <si>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</si>
  <si>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</si>
  <si>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</si>
  <si>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</si>
  <si>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</si>
  <si>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</si>
  <si>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</si>
  <si>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</si>
  <si>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</si>
  <si>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</si>
  <si>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</si>
  <si>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</si>
  <si>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</si>
  <si>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</si>
  <si>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</si>
  <si>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</si>
  <si>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</si>
  <si>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</si>
  <si>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</si>
  <si>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</si>
  <si>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</si>
  <si>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</si>
  <si>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</si>
  <si>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</si>
  <si>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</si>
  <si>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</si>
  <si>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</si>
  <si>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</si>
  <si>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</si>
  <si>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</si>
  <si>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</si>
  <si>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</si>
  <si>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</si>
  <si>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</si>
  <si>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</si>
  <si>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</si>
  <si>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</si>
  <si>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</si>
  <si>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</si>
  <si>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</si>
  <si>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</si>
  <si>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</si>
  <si>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</si>
  <si>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</si>
  <si>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</si>
  <si>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</si>
  <si>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</si>
  <si>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</si>
  <si>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</si>
  <si>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</si>
  <si>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</si>
  <si>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</si>
  <si>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</si>
  <si>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</si>
  <si>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</si>
  <si>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</si>
  <si>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</si>
  <si>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</si>
  <si>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</si>
  <si>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</si>
  <si>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</si>
  <si>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</si>
  <si>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</si>
  <si>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</si>
  <si>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</si>
  <si>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</si>
  <si>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</si>
  <si>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</si>
  <si>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</si>
  <si>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</si>
  <si>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</si>
  <si>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</si>
  <si>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</si>
  <si>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</si>
  <si>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</si>
  <si>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</si>
  <si>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</si>
  <si>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</si>
  <si>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</si>
  <si>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</si>
  <si>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</si>
  <si>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</si>
  <si>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</si>
  <si>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</si>
  <si>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</si>
  <si>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</si>
  <si>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</si>
  <si>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</si>
  <si>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</si>
  <si>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</si>
  <si>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</si>
  <si>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</si>
  <si>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</si>
  <si>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</si>
  <si>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</si>
  <si>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</si>
  <si>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</si>
  <si>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</si>
  <si>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</si>
  <si>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</si>
  <si>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</si>
  <si>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</si>
  <si>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</si>
  <si>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</si>
  <si>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</si>
  <si>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</si>
  <si>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</si>
  <si>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</si>
  <si>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</si>
  <si>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</si>
  <si>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</si>
  <si>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</si>
  <si>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</si>
  <si>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</si>
  <si>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</si>
  <si>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</si>
  <si>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</si>
  <si>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</si>
  <si>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</si>
  <si>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</si>
  <si>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</si>
  <si>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</si>
  <si>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</si>
  <si>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</si>
  <si>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</si>
  <si>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</si>
  <si>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</si>
  <si>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</si>
  <si>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</si>
  <si>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</si>
  <si>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</si>
  <si>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</si>
  <si>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</si>
  <si>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</si>
  <si>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</si>
  <si>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</si>
  <si>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</si>
  <si>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</si>
  <si>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</si>
  <si>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</si>
  <si>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</si>
  <si>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</si>
  <si>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</si>
  <si>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</si>
  <si>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</si>
  <si>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</si>
  <si>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</si>
  <si>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</si>
  <si>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</si>
  <si>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</si>
  <si>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</si>
  <si>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</si>
  <si>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</si>
  <si>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</si>
  <si>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</si>
  <si>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</si>
  <si>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</si>
  <si>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</si>
  <si>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</si>
  <si>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</si>
  <si>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</si>
  <si>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</si>
  <si>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</si>
  <si>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</si>
  <si>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</si>
  <si>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</si>
  <si>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</si>
  <si>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</si>
  <si>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</si>
  <si>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</si>
  <si>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</si>
  <si>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</si>
  <si>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</si>
  <si>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</si>
  <si>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</si>
  <si>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</si>
  <si>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</si>
  <si>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</si>
  <si>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</si>
  <si>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</si>
  <si>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</si>
  <si>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</si>
  <si>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</si>
  <si>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</si>
  <si>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</si>
  <si>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</si>
  <si>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</si>
  <si>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</si>
  <si>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</si>
  <si>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</si>
  <si>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</si>
  <si>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</si>
  <si>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</si>
  <si>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</si>
  <si>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</si>
  <si>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</si>
  <si>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</si>
  <si>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</si>
  <si>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</si>
  <si>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</si>
  <si>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</si>
  <si>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</si>
  <si>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</si>
  <si>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</si>
  <si>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</si>
  <si>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</si>
  <si>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</si>
  <si>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</si>
  <si>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</si>
  <si>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</si>
  <si>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</si>
  <si>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</si>
  <si>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</si>
  <si>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</si>
  <si>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</si>
  <si>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</si>
  <si>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</si>
  <si>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</si>
  <si>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</si>
  <si>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</si>
  <si>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</si>
  <si>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</si>
  <si>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</si>
  <si>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</si>
  <si>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</si>
  <si>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</si>
  <si>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</si>
  <si>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</si>
  <si>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</si>
  <si>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</si>
  <si>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</si>
  <si>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</si>
  <si>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</si>
  <si>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</si>
  <si>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</si>
  <si>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</si>
  <si>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</si>
  <si>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</si>
  <si>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</si>
  <si>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</si>
  <si>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</si>
  <si>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</si>
  <si>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</si>
  <si>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</si>
  <si>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</si>
  <si>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</si>
  <si>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</si>
  <si>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</si>
  <si>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</si>
  <si>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</si>
  <si>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</si>
  <si>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</si>
  <si>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</si>
  <si>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</si>
  <si>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</si>
  <si>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</si>
  <si>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</si>
  <si>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</si>
  <si>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</si>
  <si>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</si>
  <si>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</si>
  <si>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</si>
  <si>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</si>
  <si>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</si>
  <si>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</si>
  <si>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</si>
  <si>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</si>
  <si>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</si>
  <si>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</si>
  <si>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</si>
  <si>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</si>
  <si>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</si>
  <si>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</si>
  <si>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</si>
  <si>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</si>
  <si>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</si>
  <si>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</si>
  <si>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</si>
  <si>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</si>
  <si>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</si>
  <si>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</si>
  <si>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</si>
  <si>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</si>
  <si>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</si>
  <si>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</si>
  <si>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</si>
  <si>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</si>
  <si>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</si>
  <si>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</si>
  <si>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</si>
  <si>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</si>
  <si>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</si>
  <si>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</si>
  <si>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</si>
  <si>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</si>
  <si>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</si>
  <si>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</si>
  <si>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</si>
  <si>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</si>
  <si>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</si>
  <si>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</si>
  <si>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</si>
  <si>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</si>
  <si>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</si>
  <si>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</si>
  <si>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</si>
  <si>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</si>
  <si>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</si>
  <si>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</si>
  <si>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</si>
  <si>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</si>
  <si>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</si>
  <si>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</si>
  <si>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</si>
  <si>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</si>
  <si>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</si>
  <si>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</si>
  <si>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</si>
  <si>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</si>
  <si>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</si>
  <si>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</si>
  <si>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</si>
  <si>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</si>
  <si>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</si>
  <si>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</si>
  <si>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</si>
  <si>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</si>
  <si>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</si>
  <si>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</si>
  <si>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</si>
  <si>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</si>
  <si>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</si>
  <si>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</si>
  <si>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</si>
  <si>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</si>
  <si>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</si>
  <si>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</si>
  <si>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</si>
  <si>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</si>
  <si>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</si>
  <si>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</si>
  <si>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</si>
  <si>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</si>
  <si>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</si>
  <si>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</si>
  <si>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</si>
  <si>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</si>
  <si>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</si>
  <si>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</si>
  <si>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</si>
  <si>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</si>
  <si>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</si>
  <si>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</si>
  <si>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</si>
  <si>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</si>
  <si>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</si>
  <si>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</si>
  <si>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</si>
  <si>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</si>
  <si>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</si>
  <si>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</si>
  <si>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</si>
  <si>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</si>
  <si>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</si>
  <si>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</si>
  <si>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</si>
  <si>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</si>
  <si>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</si>
  <si>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</si>
  <si>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</si>
  <si>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</si>
  <si>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</si>
  <si>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</si>
  <si>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</si>
  <si>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</si>
  <si>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</si>
  <si>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</si>
  <si>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</si>
  <si>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</si>
  <si>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</si>
  <si>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</si>
  <si>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</si>
  <si>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</si>
  <si>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</si>
  <si>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</si>
  <si>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</si>
  <si>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</si>
  <si>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</si>
  <si>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</si>
  <si>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</si>
  <si>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</si>
  <si>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</si>
  <si>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</si>
  <si>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</si>
  <si>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</si>
  <si>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</si>
  <si>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</si>
  <si>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</si>
  <si>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</si>
  <si>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</si>
  <si>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</si>
  <si>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</si>
  <si>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</si>
  <si>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</si>
  <si>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</si>
  <si>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</si>
  <si>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</si>
  <si>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</si>
  <si>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</si>
  <si>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</si>
  <si>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</si>
  <si>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</si>
  <si>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</si>
  <si>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</si>
  <si>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</si>
  <si>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</si>
  <si>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</si>
  <si>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</si>
  <si>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</si>
  <si>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</si>
  <si>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</si>
  <si>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</si>
  <si>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</si>
  <si>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</si>
  <si>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</si>
  <si>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</si>
  <si>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</si>
  <si>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</si>
  <si>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</si>
  <si>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</si>
  <si>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</si>
  <si>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</si>
  <si>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</si>
  <si>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</si>
  <si>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</si>
  <si>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</si>
  <si>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</si>
  <si>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</si>
  <si>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</si>
  <si>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</si>
  <si>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</si>
  <si>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</si>
  <si>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</si>
  <si>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</si>
  <si>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</si>
  <si>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</si>
  <si>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</si>
  <si>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</si>
  <si>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</si>
  <si>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</si>
  <si>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</si>
  <si>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</si>
  <si>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</si>
  <si>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</si>
  <si>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</si>
  <si>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</si>
  <si>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</si>
  <si>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</si>
  <si>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</si>
  <si>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</si>
  <si>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</si>
  <si>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</si>
  <si>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</si>
  <si>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</si>
  <si>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</si>
  <si>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</si>
  <si>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</si>
  <si>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</si>
  <si>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</si>
  <si>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</si>
  <si>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</si>
  <si>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</si>
  <si>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</si>
  <si>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</si>
  <si>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</si>
  <si>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</si>
  <si>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</si>
  <si>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</si>
  <si>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</si>
  <si>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</si>
  <si>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</si>
  <si>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</si>
  <si>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</si>
  <si>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</si>
  <si>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</si>
  <si>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</si>
  <si>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</si>
  <si>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</si>
  <si>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</si>
  <si>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</si>
  <si>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</si>
  <si>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</si>
  <si>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</si>
  <si>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</si>
  <si>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</si>
  <si>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</si>
  <si>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</si>
  <si>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</si>
  <si>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</si>
  <si>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</si>
  <si>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</si>
  <si>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</si>
  <si>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</si>
  <si>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</si>
  <si>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</si>
  <si>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</si>
  <si>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</si>
  <si>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</si>
  <si>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</si>
  <si>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</si>
  <si>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</si>
  <si>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</si>
  <si>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</si>
  <si>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</si>
  <si>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</si>
  <si>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</si>
  <si>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</si>
  <si>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</si>
  <si>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</si>
  <si>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</si>
  <si>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</si>
  <si>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</si>
  <si>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</si>
  <si>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</si>
  <si>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</si>
  <si>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</si>
  <si>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</si>
  <si>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</si>
  <si>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</si>
  <si>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</si>
  <si>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</si>
  <si>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</si>
  <si>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</si>
  <si>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</si>
  <si>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</si>
  <si>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</si>
  <si>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</si>
  <si>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</si>
  <si>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</si>
  <si>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</si>
  <si>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</si>
  <si>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</si>
  <si>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</si>
  <si>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</si>
  <si>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</si>
  <si>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</si>
  <si>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</si>
  <si>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</si>
  <si>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</si>
  <si>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</si>
  <si>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</si>
  <si>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</si>
  <si>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</si>
  <si>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</si>
  <si>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</si>
  <si>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</si>
  <si>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</si>
  <si>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</si>
  <si>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</si>
  <si>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</si>
  <si>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</si>
  <si>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</si>
  <si>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</si>
  <si>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</si>
  <si>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</si>
  <si>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</si>
  <si>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</si>
  <si>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</si>
  <si>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</si>
  <si>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</si>
  <si>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</si>
  <si>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</si>
  <si>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</si>
  <si>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</si>
  <si>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</si>
  <si>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</si>
  <si>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</si>
  <si>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</si>
  <si>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</si>
  <si>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</si>
  <si>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</si>
  <si>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</si>
  <si>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</si>
  <si>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</si>
  <si>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</si>
  <si>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</si>
  <si>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</si>
  <si>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</si>
  <si>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</si>
  <si>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</si>
  <si>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</si>
  <si>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</si>
  <si>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</si>
  <si>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</si>
  <si>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</si>
  <si>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</si>
  <si>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</si>
  <si>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</si>
  <si>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</si>
  <si>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</si>
  <si>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</si>
  <si>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</si>
  <si>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</si>
  <si>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</si>
  <si>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</si>
  <si>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</si>
  <si>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</si>
  <si>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</si>
  <si>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</si>
  <si>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</si>
  <si>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</si>
  <si>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</si>
  <si>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</si>
  <si>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</si>
  <si>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</si>
  <si>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</si>
  <si>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</si>
  <si>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</si>
  <si>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</si>
  <si>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</si>
  <si>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</si>
  <si>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</si>
  <si>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</si>
  <si>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</si>
  <si>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</si>
  <si>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</si>
  <si>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</si>
  <si>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</si>
  <si>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</si>
  <si>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</si>
  <si>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</si>
  <si>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</si>
  <si>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</si>
  <si>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</si>
  <si>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</si>
  <si>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</si>
  <si>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</si>
  <si>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</si>
  <si>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</si>
  <si>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</si>
  <si>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</si>
  <si>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</si>
  <si>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</si>
  <si>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</si>
  <si>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</si>
  <si>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</si>
  <si>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</si>
  <si>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</si>
  <si>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</si>
  <si>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</si>
  <si>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</si>
  <si>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</si>
  <si>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</si>
  <si>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</si>
  <si>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</si>
  <si>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</si>
  <si>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</si>
  <si>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</si>
  <si>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</si>
  <si>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</si>
  <si>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</si>
  <si>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</si>
  <si>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</si>
  <si>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</si>
  <si>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</si>
  <si>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</si>
  <si>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</si>
  <si>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</si>
  <si>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</si>
  <si>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</si>
  <si>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</si>
  <si>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</si>
  <si>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</si>
  <si>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</si>
  <si>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</si>
  <si>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</si>
  <si>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</si>
  <si>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</si>
  <si>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</si>
  <si>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</si>
  <si>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</si>
  <si>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</si>
  <si>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</si>
  <si>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</si>
  <si>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</si>
  <si>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</si>
  <si>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</si>
  <si>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</si>
  <si>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</si>
  <si>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</si>
  <si>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</si>
  <si>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</si>
  <si>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</si>
  <si>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</si>
  <si>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</si>
  <si>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</si>
  <si>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</si>
  <si>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</si>
  <si>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</si>
  <si>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</si>
  <si>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</si>
  <si>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</si>
  <si>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</si>
  <si>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</si>
  <si>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</si>
  <si>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</si>
  <si>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</si>
  <si>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</si>
  <si>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</si>
  <si>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</si>
  <si>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</si>
  <si>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</si>
  <si>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</si>
  <si>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</si>
  <si>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</si>
  <si>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</si>
  <si>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</si>
  <si>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</si>
  <si>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</si>
  <si>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</si>
  <si>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</si>
  <si>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</si>
  <si>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</si>
  <si>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</si>
  <si>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</si>
  <si>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</si>
  <si>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</si>
  <si>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</si>
  <si>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</si>
  <si>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</si>
  <si>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</si>
  <si>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</si>
  <si>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</si>
  <si>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</si>
  <si>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</si>
  <si>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</si>
  <si>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</si>
  <si>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</si>
  <si>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</si>
  <si>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</si>
  <si>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</si>
  <si>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</si>
  <si>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</si>
  <si>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</si>
  <si>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</si>
  <si>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</si>
  <si>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</si>
  <si>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</si>
  <si>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</si>
  <si>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</si>
  <si>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</si>
  <si>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</si>
  <si>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</si>
  <si>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</si>
  <si>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</si>
  <si>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</si>
  <si>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</si>
  <si>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</si>
  <si>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</si>
  <si>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</si>
  <si>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</si>
  <si>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</si>
  <si>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</si>
  <si>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</si>
  <si>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</si>
  <si>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</si>
  <si>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</si>
  <si>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</si>
  <si>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</si>
  <si>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</si>
  <si>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</si>
  <si>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</si>
  <si>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</si>
  <si>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</si>
  <si>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</si>
  <si>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</si>
  <si>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</si>
  <si>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</si>
  <si>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</si>
  <si>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</si>
  <si>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</si>
  <si>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</si>
  <si>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</si>
  <si>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</si>
  <si>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</si>
  <si>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</si>
  <si>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</si>
  <si>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</si>
  <si>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</si>
  <si>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</si>
  <si>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</si>
  <si>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</si>
  <si>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</si>
  <si>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</si>
  <si>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</si>
  <si>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</si>
  <si>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</si>
  <si>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</si>
  <si>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</si>
  <si>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</si>
  <si>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</si>
  <si>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</si>
  <si>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</si>
  <si>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</si>
  <si>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</si>
  <si>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</si>
  <si>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</si>
  <si>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</si>
  <si>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</si>
  <si>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</si>
  <si>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</si>
  <si>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</si>
  <si>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</si>
  <si>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</si>
  <si>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</si>
  <si>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</si>
  <si>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</si>
  <si>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</si>
  <si>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</si>
  <si>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</si>
  <si>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</si>
  <si>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</si>
  <si>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</si>
  <si>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</si>
  <si>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</si>
  <si>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</si>
  <si>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</si>
  <si>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</si>
  <si>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</si>
  <si>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</si>
  <si>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</si>
  <si>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</si>
  <si>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</si>
  <si>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</si>
  <si>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</si>
  <si>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</si>
  <si>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</si>
  <si>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</si>
  <si>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</si>
  <si>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</si>
  <si>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</si>
  <si>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</si>
  <si>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</si>
  <si>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</si>
  <si>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</si>
  <si>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</si>
  <si>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</si>
  <si>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</si>
  <si>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</si>
  <si>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</si>
  <si>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</si>
  <si>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</si>
  <si>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</si>
  <si>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</si>
  <si>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</si>
  <si>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</si>
  <si>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</si>
  <si>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</si>
  <si>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</si>
  <si>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</si>
  <si>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</si>
  <si>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</si>
  <si>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</si>
  <si>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</si>
  <si>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</si>
  <si>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</si>
  <si>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</si>
  <si>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</si>
  <si>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</si>
  <si>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</si>
  <si>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</si>
  <si>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</si>
  <si>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</si>
  <si>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</si>
  <si>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</si>
  <si>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</si>
  <si>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</si>
  <si>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</si>
  <si>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</si>
  <si>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</si>
  <si>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</si>
  <si>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</si>
  <si>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</si>
  <si>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</si>
  <si>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</si>
  <si>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</si>
  <si>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</si>
  <si>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</si>
  <si>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</si>
  <si>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</si>
  <si>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</si>
  <si>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</si>
  <si>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</si>
  <si>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</si>
  <si>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</si>
  <si>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</si>
  <si>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</si>
  <si>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</si>
  <si>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</si>
  <si>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</si>
  <si>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</si>
  <si>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</si>
  <si>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</si>
  <si>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</si>
  <si>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</si>
  <si>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</si>
  <si>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</si>
  <si>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</si>
  <si>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</si>
  <si>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</si>
  <si>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</si>
  <si>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</si>
  <si>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</si>
  <si>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</si>
  <si>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</si>
  <si>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</si>
  <si>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</si>
  <si>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</si>
  <si>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</si>
  <si>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</si>
  <si>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</si>
  <si>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</si>
  <si>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</si>
  <si>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</si>
  <si>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</si>
  <si>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</si>
  <si>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</si>
  <si>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</si>
  <si>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</si>
  <si>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</si>
  <si>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</si>
  <si>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</si>
  <si>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</si>
  <si>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</si>
  <si>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</si>
  <si>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</si>
  <si>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</si>
  <si>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</si>
  <si>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</si>
  <si>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</si>
  <si>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</si>
  <si>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</si>
  <si>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</si>
  <si>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</si>
  <si>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</si>
  <si>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</si>
  <si>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</si>
  <si>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</si>
  <si>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</si>
  <si>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</si>
  <si>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</si>
  <si>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</si>
  <si>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</si>
  <si>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</si>
  <si>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</si>
  <si>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</si>
  <si>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</si>
  <si>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</si>
  <si>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</si>
  <si>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</si>
  <si>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</si>
  <si>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</si>
  <si>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</si>
  <si>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</si>
  <si>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</si>
  <si>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</si>
  <si>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</si>
  <si>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</si>
  <si>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</si>
  <si>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</si>
  <si>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</si>
  <si>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</si>
  <si>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</si>
  <si>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</si>
  <si>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</si>
  <si>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</si>
  <si>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</si>
  <si>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</si>
  <si>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</si>
  <si>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</si>
  <si>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</si>
  <si>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</si>
  <si>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</si>
  <si>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</si>
  <si>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</si>
  <si>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</si>
  <si>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</si>
  <si>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</si>
  <si>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</si>
  <si>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</si>
  <si>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</si>
  <si>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</si>
  <si>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</si>
  <si>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</si>
  <si>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</si>
  <si>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</si>
  <si>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</si>
  <si>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</si>
  <si>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</si>
  <si>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</si>
  <si>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</si>
  <si>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</si>
  <si>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</si>
  <si>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</si>
  <si>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</si>
  <si>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</si>
  <si>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</si>
  <si>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</si>
  <si>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</si>
  <si>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</si>
  <si>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</si>
  <si>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</si>
  <si>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</si>
  <si>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</si>
  <si>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</si>
  <si>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</si>
  <si>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</si>
  <si>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</si>
  <si>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</si>
  <si>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</si>
  <si>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</si>
  <si>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</si>
  <si>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</si>
  <si>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</si>
  <si>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</si>
  <si>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</si>
  <si>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</si>
  <si>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</si>
  <si>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</si>
  <si>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</si>
  <si>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</si>
  <si>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</si>
  <si>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</si>
  <si>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</si>
  <si>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</si>
  <si>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</si>
  <si>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</si>
  <si>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</si>
  <si>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</si>
  <si>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</si>
  <si>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</si>
  <si>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</si>
  <si>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</si>
  <si>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</si>
  <si>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</si>
  <si>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</si>
  <si>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</si>
  <si>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</si>
  <si>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</si>
  <si>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</si>
  <si>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</si>
  <si>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</si>
  <si>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</si>
  <si>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</si>
  <si>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</si>
  <si>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</si>
  <si>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</si>
  <si>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</si>
  <si>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</si>
  <si>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</si>
  <si>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</si>
  <si>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</si>
  <si>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</si>
  <si>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</si>
  <si>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</si>
  <si>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</si>
  <si>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</si>
  <si>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</si>
  <si>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</si>
  <si>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</si>
  <si>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</si>
  <si>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</si>
  <si>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</si>
  <si>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</si>
  <si>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</si>
  <si>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</si>
  <si>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</si>
  <si>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</si>
  <si>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</si>
  <si>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</si>
  <si>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</si>
  <si>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</si>
  <si>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</si>
  <si>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</si>
  <si>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</si>
  <si>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</si>
  <si>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</si>
  <si>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</si>
  <si>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</si>
  <si>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</si>
  <si>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</si>
  <si>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</si>
  <si>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</si>
  <si>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</si>
  <si>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</si>
  <si>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</si>
  <si>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</si>
  <si>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</si>
  <si>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</si>
  <si>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</si>
  <si>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</si>
  <si>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</si>
  <si>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</si>
  <si>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</si>
  <si>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</si>
  <si>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</si>
  <si>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</si>
  <si>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</si>
  <si>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</si>
  <si>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</si>
  <si>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</si>
  <si>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</si>
  <si>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</si>
  <si>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</si>
  <si>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</si>
  <si>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</si>
  <si>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</si>
  <si>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</si>
  <si>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</si>
  <si>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</si>
  <si>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</si>
  <si>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</si>
  <si>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</si>
  <si>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</si>
  <si>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</si>
  <si>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</si>
  <si>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</si>
  <si>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</si>
  <si>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</si>
  <si>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</si>
  <si>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</si>
  <si>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</si>
  <si>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</si>
  <si>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</si>
  <si>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</si>
  <si>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</si>
  <si>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</si>
  <si>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</si>
  <si>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</si>
  <si>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</si>
  <si>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</si>
  <si>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</si>
  <si>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</si>
  <si>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</si>
  <si>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</si>
  <si>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</si>
  <si>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</si>
  <si>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</si>
  <si>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</si>
  <si>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</si>
  <si>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</si>
  <si>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</si>
  <si>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</si>
  <si>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</si>
  <si>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</si>
  <si>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</si>
  <si>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</si>
  <si>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</si>
  <si>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</si>
  <si>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</si>
  <si>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</si>
  <si>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</si>
  <si>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</si>
  <si>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</si>
  <si>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</si>
  <si>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</si>
  <si>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</si>
  <si>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</si>
  <si>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</si>
  <si>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</si>
  <si>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</si>
  <si>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</si>
  <si>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</si>
  <si>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</si>
  <si>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</si>
  <si>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</si>
  <si>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</si>
  <si>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</si>
  <si>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</si>
  <si>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</si>
  <si>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</si>
  <si>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</si>
  <si>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</si>
  <si>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</si>
  <si>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</si>
  <si>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</si>
  <si>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</si>
  <si>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</si>
  <si>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</si>
  <si>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</si>
  <si>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</si>
  <si>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</si>
  <si>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</si>
  <si>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</si>
  <si>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</si>
  <si>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</si>
  <si>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</si>
  <si>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</si>
  <si>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</si>
  <si>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</si>
  <si>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</si>
  <si>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</si>
  <si>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</si>
  <si>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</si>
  <si>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</si>
  <si>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</si>
  <si>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</si>
  <si>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</si>
  <si>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</si>
  <si>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</si>
  <si>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</si>
  <si>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</si>
  <si>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</si>
  <si>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</si>
  <si>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</si>
  <si>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</si>
  <si>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</si>
  <si>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</si>
  <si>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</si>
  <si>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</si>
  <si>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</si>
  <si>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</si>
  <si>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</si>
  <si>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</si>
  <si>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</si>
  <si>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</si>
  <si>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</si>
  <si>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</si>
  <si>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</si>
  <si>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</si>
  <si>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</si>
  <si>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</si>
  <si>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</si>
  <si>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</si>
  <si>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</si>
  <si>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</si>
  <si>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</si>
  <si>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</si>
  <si>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</si>
  <si>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</si>
  <si>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</si>
  <si>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</si>
  <si>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</si>
  <si>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</si>
  <si>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</si>
  <si>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</si>
  <si>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</si>
  <si>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</si>
  <si>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</si>
  <si>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</si>
  <si>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</si>
  <si>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</si>
  <si>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</si>
  <si>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</si>
  <si>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</si>
  <si>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</si>
  <si>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</si>
  <si>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</si>
  <si>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</si>
  <si>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</si>
  <si>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</si>
  <si>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</si>
  <si>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</si>
  <si>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</si>
  <si>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</si>
  <si>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</si>
  <si>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</si>
  <si>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</si>
  <si>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</si>
  <si>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</si>
  <si>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</si>
  <si>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</si>
  <si>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</si>
  <si>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</si>
  <si>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</si>
  <si>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</si>
  <si>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</si>
  <si>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</si>
  <si>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</si>
  <si>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</si>
  <si>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</si>
  <si>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</si>
  <si>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</si>
  <si>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</si>
  <si>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</si>
  <si>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</si>
  <si>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</si>
  <si>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</si>
  <si>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</si>
  <si>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</si>
  <si>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</si>
  <si>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</si>
  <si>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</si>
  <si>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</si>
  <si>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</si>
  <si>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</si>
  <si>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</si>
  <si>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</si>
  <si>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</si>
  <si>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</si>
  <si>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</si>
  <si>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</si>
  <si>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</si>
  <si>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</si>
  <si>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</si>
  <si>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</si>
  <si>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</si>
  <si>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</si>
  <si>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</si>
  <si>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</si>
  <si>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</si>
  <si>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</si>
  <si>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</si>
  <si>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</si>
  <si>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</si>
  <si>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</si>
  <si>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</si>
  <si>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</si>
  <si>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</si>
  <si>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</si>
  <si>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</si>
  <si>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</si>
  <si>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</si>
  <si>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</si>
  <si>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</si>
  <si>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</si>
  <si>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</si>
  <si>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</si>
  <si>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</si>
  <si>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</si>
  <si>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</si>
  <si>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</si>
  <si>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</si>
  <si>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</si>
  <si>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</si>
  <si>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</si>
  <si>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</si>
  <si>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</si>
  <si>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</si>
  <si>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</si>
  <si>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</si>
  <si>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</si>
  <si>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</si>
  <si>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</si>
  <si>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</si>
  <si>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</si>
  <si>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</si>
  <si>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</si>
  <si>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</si>
  <si>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</si>
  <si>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</si>
  <si>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</si>
  <si>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</si>
  <si>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</si>
  <si>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</si>
  <si>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</si>
  <si>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</si>
  <si>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</si>
  <si>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</si>
  <si>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</si>
  <si>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</si>
  <si>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</si>
  <si>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</si>
  <si>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</si>
  <si>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</si>
  <si>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</si>
  <si>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</si>
  <si>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</si>
  <si>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</si>
  <si>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</si>
  <si>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</si>
  <si>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</si>
  <si>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</si>
  <si>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</si>
  <si>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</si>
  <si>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</si>
  <si>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</si>
  <si>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</si>
  <si>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</si>
  <si>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</si>
  <si>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</si>
  <si>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</si>
  <si>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</si>
  <si>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</si>
  <si>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</si>
  <si>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</si>
  <si>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</si>
  <si>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</si>
  <si>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</si>
  <si>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</si>
  <si>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</si>
  <si>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</si>
  <si>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</si>
  <si>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</si>
  <si>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</si>
  <si>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</si>
  <si>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</si>
  <si>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</si>
  <si>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</si>
  <si>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</si>
  <si>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</si>
  <si>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</si>
  <si>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</si>
  <si>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</si>
  <si>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</si>
  <si>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</si>
  <si>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</si>
  <si>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</si>
  <si>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</si>
  <si>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</si>
  <si>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</si>
  <si>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</si>
  <si>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</si>
  <si>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</si>
  <si>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</si>
  <si>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</si>
  <si>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</si>
  <si>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</si>
  <si>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</si>
  <si>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</si>
  <si>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</si>
  <si>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</si>
  <si>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</si>
  <si>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</si>
  <si>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</si>
  <si>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</si>
  <si>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</si>
  <si>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</si>
  <si>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</si>
  <si>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</si>
  <si>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</si>
  <si>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</si>
  <si>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</si>
  <si>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</si>
  <si>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</si>
  <si>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</si>
  <si>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</si>
  <si>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</si>
  <si>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</si>
  <si>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</si>
  <si>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</si>
  <si>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</si>
  <si>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</si>
  <si>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</si>
  <si>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</si>
  <si>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</si>
  <si>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</si>
  <si>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</si>
  <si>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</si>
  <si>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</si>
  <si>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</si>
  <si>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</si>
  <si>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</si>
  <si>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</si>
  <si>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</si>
  <si>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</si>
  <si>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</si>
  <si>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</si>
  <si>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</si>
  <si>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</si>
  <si>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</si>
  <si>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</si>
  <si>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</si>
  <si>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</si>
  <si>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</si>
  <si>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</si>
  <si>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</si>
  <si>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</si>
  <si>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</si>
  <si>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</si>
  <si>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</si>
  <si>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</si>
  <si>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</si>
  <si>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</si>
  <si>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</si>
  <si>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</si>
  <si>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</si>
  <si>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</si>
  <si>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</si>
  <si>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</si>
  <si>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</si>
  <si>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</si>
  <si>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</si>
  <si>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</si>
  <si>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</si>
  <si>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</si>
  <si>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</si>
  <si>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</si>
  <si>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</si>
  <si>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</si>
  <si>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</si>
  <si>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</si>
  <si>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</si>
  <si>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</si>
  <si>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</si>
  <si>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</si>
  <si>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</si>
  <si>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</si>
  <si>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</si>
  <si>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</si>
  <si>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</si>
  <si>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</si>
  <si>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</si>
  <si>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</si>
  <si>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</si>
  <si>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</si>
  <si>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</si>
  <si>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</si>
  <si>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</si>
  <si>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</si>
  <si>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</si>
  <si>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</si>
  <si>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</si>
  <si>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</si>
  <si>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</si>
  <si>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</si>
  <si>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</si>
  <si>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</si>
  <si>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</si>
  <si>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</si>
  <si>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</si>
  <si>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</si>
  <si>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</si>
  <si>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</si>
  <si>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</si>
  <si>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</si>
  <si>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</si>
  <si>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</si>
  <si>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</si>
  <si>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</si>
  <si>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</si>
  <si>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</si>
  <si>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</si>
  <si>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</si>
  <si>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</si>
  <si>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</si>
  <si>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</si>
  <si>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</si>
  <si>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</si>
  <si>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</si>
  <si>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</si>
  <si>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</si>
  <si>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</si>
  <si>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</si>
  <si>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</si>
  <si>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</si>
  <si>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</si>
  <si>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</si>
  <si>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</si>
  <si>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</si>
  <si>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</si>
  <si>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</si>
  <si>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</si>
  <si>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</si>
  <si>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</si>
  <si>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</si>
  <si>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</si>
  <si>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</si>
  <si>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</si>
  <si>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</si>
  <si>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</si>
  <si>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</si>
  <si>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</si>
  <si>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</si>
  <si>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</si>
  <si>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</si>
  <si>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</si>
  <si>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</si>
  <si>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</si>
  <si>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</si>
  <si>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</si>
  <si>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</si>
  <si>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</si>
  <si>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</si>
  <si>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</si>
  <si>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</si>
  <si>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</si>
  <si>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</si>
  <si>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</si>
  <si>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</si>
  <si>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</si>
  <si>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</si>
  <si>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</si>
  <si>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</si>
  <si>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</si>
  <si>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</si>
  <si>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</si>
  <si>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</si>
  <si>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</si>
  <si>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</si>
  <si>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</si>
  <si>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</si>
  <si>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</si>
  <si>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</si>
  <si>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</si>
  <si>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</si>
  <si>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</si>
  <si>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</si>
  <si>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</si>
  <si>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</si>
  <si>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</si>
  <si>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</si>
  <si>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</si>
  <si>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</si>
  <si>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</si>
  <si>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</si>
  <si>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</si>
  <si>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</si>
  <si>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</si>
  <si>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</si>
  <si>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</si>
  <si>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</si>
  <si>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</si>
  <si>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</si>
  <si>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</si>
  <si>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</si>
  <si>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</si>
  <si>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</si>
  <si>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</si>
  <si>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</si>
  <si>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</si>
  <si>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</si>
  <si>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</si>
  <si>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</si>
  <si>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</si>
  <si>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</si>
  <si>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</si>
  <si>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</si>
  <si>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</si>
  <si>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</si>
  <si>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</si>
  <si>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</si>
  <si>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</si>
  <si>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</si>
  <si>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</si>
  <si>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</si>
  <si>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</si>
  <si>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</si>
  <si>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</si>
  <si>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</si>
  <si>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</si>
  <si>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</si>
  <si>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</si>
  <si>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</si>
  <si>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</si>
  <si>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</si>
  <si>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</si>
  <si>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</si>
  <si>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</si>
  <si>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</si>
  <si>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</si>
  <si>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</si>
  <si>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</si>
  <si>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</si>
  <si>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</si>
  <si>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</si>
  <si>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</si>
  <si>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</si>
  <si>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</si>
  <si>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</si>
  <si>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</si>
  <si>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</si>
  <si>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</si>
  <si>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</si>
  <si>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</si>
  <si>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</si>
  <si>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</si>
  <si>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</si>
  <si>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</si>
  <si>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</si>
  <si>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</si>
  <si>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</si>
  <si>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</si>
  <si>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</si>
  <si>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</si>
  <si>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</si>
  <si>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</si>
  <si>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</si>
  <si>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</si>
  <si>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</si>
  <si>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</si>
  <si>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</si>
  <si>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</si>
  <si>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</si>
  <si>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</si>
  <si>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</si>
  <si>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</si>
  <si>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</si>
  <si>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</si>
  <si>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</si>
  <si>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</si>
  <si>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</si>
  <si>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</si>
  <si>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</si>
  <si>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</si>
  <si>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</si>
  <si>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</si>
  <si>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</si>
  <si>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</si>
  <si>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</si>
  <si>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</si>
  <si>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</si>
  <si>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</si>
  <si>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</si>
  <si>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</si>
  <si>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</si>
  <si>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</si>
  <si>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</si>
  <si>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</si>
  <si>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</si>
  <si>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</si>
  <si>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</si>
  <si>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</si>
  <si>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</si>
  <si>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</si>
  <si>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</si>
  <si>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</si>
  <si>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</si>
  <si>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</si>
  <si>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</si>
  <si>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</si>
  <si>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</si>
  <si>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</si>
  <si>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</si>
  <si>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</si>
  <si>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</si>
  <si>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</si>
  <si>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</si>
  <si>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</si>
  <si>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</si>
  <si>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</si>
  <si>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</si>
  <si>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</si>
  <si>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</si>
  <si>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</si>
  <si>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</si>
  <si>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</si>
  <si>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</si>
  <si>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</si>
  <si>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</si>
  <si>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</si>
  <si>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</si>
  <si>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</si>
  <si>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</si>
  <si>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</si>
  <si>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</si>
  <si>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</si>
  <si>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</si>
  <si>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</si>
  <si>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</si>
  <si>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</si>
  <si>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</si>
  <si>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</si>
  <si>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</si>
  <si>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</si>
  <si>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</si>
  <si>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</si>
  <si>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</si>
  <si>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</si>
  <si>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</si>
  <si>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</si>
  <si>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</si>
  <si>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</si>
  <si>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</si>
  <si>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</si>
  <si>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</si>
  <si>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</si>
  <si>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</si>
  <si>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</si>
  <si>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</si>
  <si>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</si>
  <si>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</si>
  <si>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</si>
  <si>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</si>
  <si>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</si>
  <si>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</si>
  <si>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</si>
  <si>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</si>
  <si>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</si>
  <si>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</si>
  <si>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</si>
  <si>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</si>
  <si>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</si>
  <si>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</si>
  <si>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</si>
  <si>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</si>
  <si>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</si>
  <si>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</si>
  <si>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</si>
  <si>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</si>
  <si>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</si>
  <si>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</si>
  <si>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</si>
  <si>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</si>
  <si>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</si>
  <si>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</si>
  <si>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</si>
  <si>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</si>
  <si>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</si>
  <si>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</si>
  <si>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</si>
  <si>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</si>
  <si>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</si>
  <si>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</si>
  <si>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</si>
  <si>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</si>
  <si>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</si>
  <si>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</si>
  <si>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</si>
  <si>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</si>
  <si>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</si>
  <si>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</si>
  <si>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</si>
  <si>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</si>
  <si>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</si>
  <si>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</si>
  <si>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</si>
  <si>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</si>
  <si>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</si>
  <si>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</si>
  <si>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</si>
  <si>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</si>
  <si>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</si>
  <si>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</si>
  <si>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</si>
  <si>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</si>
  <si>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</si>
  <si>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</si>
  <si>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</si>
  <si>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</si>
  <si>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</si>
  <si>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</si>
  <si>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</si>
  <si>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</si>
  <si>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</si>
  <si>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</si>
  <si>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</si>
  <si>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</si>
  <si>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</si>
  <si>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</si>
  <si>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</si>
  <si>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</si>
  <si>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</si>
  <si>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</si>
  <si>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</si>
  <si>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</si>
  <si>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</si>
  <si>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</si>
  <si>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</si>
  <si>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</si>
  <si>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</si>
  <si>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</si>
  <si>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</si>
  <si>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</si>
  <si>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</si>
  <si>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</si>
  <si>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</si>
  <si>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</si>
  <si>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</si>
  <si>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</si>
  <si>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</si>
  <si>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</si>
  <si>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</si>
  <si>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</si>
  <si>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</si>
  <si>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</si>
  <si>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</si>
  <si>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</si>
  <si>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</si>
  <si>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</si>
  <si>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</si>
  <si>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</si>
  <si>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</si>
  <si>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</si>
  <si>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</si>
  <si>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</si>
  <si>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</si>
  <si>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</si>
  <si>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</si>
  <si>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</si>
  <si>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</si>
  <si>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</si>
  <si>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</si>
  <si>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</si>
  <si>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</si>
  <si>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</si>
  <si>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</si>
  <si>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</si>
  <si>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</si>
  <si>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</si>
  <si>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</si>
  <si>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</si>
  <si>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</si>
  <si>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</si>
  <si>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</si>
  <si>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</si>
  <si>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</si>
  <si>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</si>
  <si>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</si>
  <si>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</si>
  <si>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</si>
  <si>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</si>
  <si>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</si>
  <si>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</si>
  <si>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</si>
  <si>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</si>
  <si>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</si>
  <si>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</si>
  <si>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</si>
  <si>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</si>
  <si>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</si>
  <si>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</si>
  <si>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</si>
  <si>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</si>
  <si>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</si>
  <si>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</si>
  <si>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</si>
  <si>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</si>
  <si>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</si>
  <si>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</si>
  <si>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</si>
  <si>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</si>
  <si>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</si>
  <si>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</si>
  <si>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</si>
  <si>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</si>
  <si>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</si>
  <si>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</si>
  <si>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</si>
  <si>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</si>
  <si>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</si>
  <si>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</si>
  <si>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</si>
  <si>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</si>
  <si>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</si>
  <si>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</si>
  <si>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</si>
  <si>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</si>
  <si>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</si>
  <si>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</si>
  <si>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</si>
  <si>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</si>
  <si>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</si>
  <si>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</si>
  <si>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</si>
  <si>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</si>
  <si>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</si>
  <si>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</si>
  <si>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</si>
  <si>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</si>
  <si>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</si>
  <si>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</si>
  <si>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</si>
  <si>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</si>
  <si>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</si>
  <si>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</si>
  <si>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</si>
  <si>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</si>
  <si>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</si>
  <si>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</si>
  <si>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</si>
  <si>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</si>
  <si>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</si>
  <si>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</si>
  <si>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</si>
  <si>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</si>
  <si>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</si>
  <si>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</si>
  <si>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</si>
  <si>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</si>
  <si>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</si>
  <si>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</si>
  <si>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</si>
  <si>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</si>
  <si>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</si>
  <si>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</si>
  <si>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</si>
  <si>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</si>
  <si>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</si>
  <si>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</si>
  <si>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</si>
  <si>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</si>
  <si>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</si>
  <si>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</si>
  <si>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</si>
  <si>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</si>
  <si>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</si>
  <si>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</si>
  <si>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</si>
  <si>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</si>
  <si>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</si>
  <si>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</si>
  <si>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</si>
  <si>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</si>
  <si>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</si>
  <si>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</si>
  <si>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</si>
  <si>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</si>
  <si>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</si>
  <si>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</si>
  <si>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</si>
  <si>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</si>
  <si>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</si>
  <si>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</si>
  <si>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</si>
  <si>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</si>
  <si>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</si>
  <si>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</si>
  <si>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</si>
  <si>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</si>
  <si>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</si>
  <si>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</si>
  <si>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</si>
  <si>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</si>
  <si>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</si>
  <si>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</si>
  <si>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</si>
  <si>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</si>
  <si>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</si>
  <si>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</si>
  <si>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</si>
  <si>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</si>
  <si>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</si>
  <si>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</si>
  <si>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</si>
  <si>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</si>
  <si>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</si>
  <si>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</si>
  <si>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</si>
  <si>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</si>
  <si>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</si>
  <si>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</si>
  <si>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</si>
  <si>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</si>
  <si>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</si>
  <si>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</si>
  <si>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</si>
  <si>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</si>
  <si>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</si>
  <si>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</si>
  <si>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</si>
  <si>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</si>
  <si>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</si>
  <si>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</si>
  <si>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</si>
  <si>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</si>
  <si>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</si>
  <si>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</si>
  <si>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</si>
  <si>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</si>
  <si>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</si>
  <si>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</si>
  <si>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</si>
  <si>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</si>
  <si>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</si>
  <si>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</si>
  <si>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</si>
  <si>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</si>
  <si>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</si>
  <si>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</si>
  <si>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</si>
  <si>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</si>
  <si>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</si>
  <si>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</si>
  <si>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</si>
  <si>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</si>
  <si>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</si>
  <si>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</si>
  <si>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</si>
  <si>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</si>
  <si>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</si>
  <si>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</si>
  <si>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</si>
  <si>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</si>
  <si>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</si>
  <si>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</si>
  <si>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</si>
  <si>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</si>
  <si>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</si>
  <si>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</si>
  <si>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</si>
  <si>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</si>
  <si>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</si>
  <si>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</si>
  <si>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</si>
  <si>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</si>
  <si>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</si>
  <si>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</si>
  <si>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</si>
  <si>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</si>
  <si>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</si>
  <si>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</si>
  <si>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</si>
  <si>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</si>
  <si>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</si>
  <si>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</si>
  <si>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</si>
  <si>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</si>
  <si>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</si>
  <si>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</si>
  <si>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</si>
  <si>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</si>
  <si>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</si>
  <si>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</si>
  <si>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</si>
  <si>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</si>
  <si>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</si>
  <si>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</si>
  <si>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</si>
  <si>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</si>
  <si>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</si>
  <si>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</si>
  <si>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</si>
  <si>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</si>
  <si>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</si>
  <si>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</si>
  <si>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</si>
  <si>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</si>
  <si>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</si>
  <si>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</si>
  <si>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</si>
  <si>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</si>
  <si>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</si>
  <si>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</si>
  <si>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</si>
  <si>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</si>
  <si>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</si>
  <si>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</si>
  <si>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</si>
  <si>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</si>
  <si>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</si>
  <si>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</si>
  <si>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</si>
  <si>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</si>
  <si>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</si>
  <si>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</si>
  <si>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</si>
  <si>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</si>
  <si>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</si>
  <si>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</si>
  <si>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</si>
  <si>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</si>
  <si>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</si>
  <si>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</si>
  <si>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</si>
  <si>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</si>
  <si>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</si>
  <si>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</si>
  <si>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</si>
  <si>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</si>
  <si>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</si>
  <si>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</si>
  <si>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</si>
  <si>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</si>
  <si>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</si>
  <si>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</si>
  <si>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</si>
  <si>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</si>
  <si>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</si>
  <si>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</si>
  <si>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</si>
  <si>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</si>
  <si>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</si>
  <si>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</si>
  <si>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</si>
  <si>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</si>
  <si>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</si>
  <si>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</si>
  <si>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</si>
  <si>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</si>
  <si>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</si>
  <si>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</si>
  <si>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</si>
  <si>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</si>
  <si>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</si>
  <si>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</si>
  <si>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</si>
  <si>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</si>
  <si>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</si>
  <si>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</si>
  <si>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</si>
  <si>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</si>
  <si>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</si>
  <si>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</si>
  <si>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</si>
  <si>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</si>
  <si>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</si>
  <si>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</si>
  <si>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</si>
  <si>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</si>
  <si>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</si>
  <si>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</si>
  <si>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</si>
  <si>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</si>
  <si>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</si>
  <si>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</si>
  <si>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</si>
  <si>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</si>
  <si>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</si>
  <si>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</si>
  <si>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</si>
  <si>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</si>
  <si>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</si>
  <si>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</si>
  <si>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</si>
  <si>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</si>
  <si>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</si>
  <si>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</si>
  <si>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</si>
  <si>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</si>
  <si>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</si>
  <si>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</si>
  <si>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</si>
  <si>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</si>
  <si>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</si>
  <si>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</si>
  <si>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</si>
  <si>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</si>
  <si>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</si>
  <si>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</si>
  <si>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</si>
  <si>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</si>
  <si>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</si>
  <si>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</si>
  <si>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</si>
  <si>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</si>
  <si>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</si>
  <si>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</si>
  <si>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</si>
  <si>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</si>
  <si>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</si>
  <si>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</si>
  <si>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</si>
  <si>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</si>
  <si>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</si>
  <si>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</si>
  <si>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</si>
  <si>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</si>
  <si>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</si>
  <si>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</si>
  <si>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</si>
  <si>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</si>
  <si>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</si>
  <si>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</si>
  <si>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</si>
  <si>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</si>
  <si>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</si>
  <si>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</si>
  <si>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</si>
  <si>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</si>
  <si>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</si>
  <si>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</si>
  <si>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</si>
  <si>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</si>
  <si>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</si>
  <si>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</si>
  <si>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</si>
  <si>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</si>
  <si>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</si>
  <si>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</si>
  <si>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</si>
  <si>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</si>
  <si>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</si>
  <si>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</si>
  <si>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</si>
  <si>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</si>
  <si>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</si>
  <si>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</si>
  <si>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</si>
  <si>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</si>
  <si>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</si>
  <si>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</si>
  <si>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</si>
  <si>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</si>
  <si>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</si>
  <si>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</si>
  <si>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</si>
  <si>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</si>
  <si>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</si>
  <si>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</si>
  <si>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</si>
  <si>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</si>
  <si>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</si>
  <si>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</si>
  <si>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</si>
  <si>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</si>
  <si>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</si>
  <si>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</si>
  <si>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</si>
  <si>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</si>
  <si>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</si>
  <si>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</si>
  <si>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</si>
  <si>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</si>
  <si>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</si>
  <si>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</si>
  <si>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</si>
  <si>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</si>
  <si>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</si>
  <si>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</si>
  <si>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</si>
  <si>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</si>
  <si>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</si>
  <si>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</si>
  <si>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</si>
  <si>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</si>
  <si>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</si>
  <si>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</si>
  <si>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</si>
  <si>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</si>
  <si>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</si>
  <si>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</si>
  <si>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</si>
  <si>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</si>
  <si>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</si>
  <si>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</si>
  <si>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</si>
  <si>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</si>
  <si>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</si>
  <si>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</si>
  <si>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</si>
  <si>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</si>
  <si>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</si>
  <si>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</si>
  <si>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</si>
  <si>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</si>
  <si>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</si>
  <si>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</si>
  <si>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</si>
  <si>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</si>
  <si>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</si>
  <si>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</si>
  <si>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</si>
  <si>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</si>
  <si>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</si>
  <si>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</si>
  <si>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</si>
  <si>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</si>
  <si>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</si>
  <si>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</si>
  <si>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</si>
  <si>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</si>
  <si>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</si>
  <si>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</si>
  <si>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</si>
  <si>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</si>
  <si>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</si>
  <si>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</si>
  <si>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</si>
  <si>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</si>
  <si>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</si>
  <si>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</si>
  <si>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</si>
  <si>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</si>
  <si>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</si>
  <si>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</si>
  <si>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</si>
  <si>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</si>
  <si>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</si>
  <si>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</si>
  <si>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</si>
  <si>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</si>
  <si>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</si>
  <si>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</si>
  <si>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</si>
  <si>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</si>
  <si>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</si>
  <si>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</si>
  <si>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</si>
  <si>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</si>
  <si>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</si>
  <si>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</si>
  <si>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</si>
  <si>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</si>
  <si>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</si>
  <si>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</si>
  <si>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</si>
  <si>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</si>
  <si>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</si>
  <si>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</si>
  <si>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</si>
  <si>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</si>
  <si>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</si>
  <si>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</si>
  <si>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</si>
  <si>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</si>
  <si>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</si>
  <si>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</si>
  <si>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</si>
  <si>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</si>
  <si>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</si>
  <si>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</si>
  <si>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</si>
  <si>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</si>
  <si>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</si>
  <si>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</si>
  <si>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</si>
  <si>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</si>
  <si>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</si>
  <si>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</si>
  <si>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</si>
  <si>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</si>
  <si>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</si>
  <si>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</si>
  <si>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</si>
  <si>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</si>
  <si>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</si>
  <si>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</si>
  <si>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</si>
  <si>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</si>
  <si>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</si>
  <si>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</si>
  <si>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</si>
  <si>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</si>
  <si>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</si>
  <si>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</si>
  <si>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</si>
  <si>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</si>
  <si>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</si>
  <si>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</si>
  <si>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</si>
  <si>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</si>
  <si>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</si>
  <si>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</si>
  <si>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</si>
  <si>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</si>
  <si>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</si>
  <si>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</si>
  <si>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</si>
  <si>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</si>
  <si>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</si>
  <si>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</si>
  <si>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</si>
  <si>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</si>
  <si>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</si>
  <si>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</si>
  <si>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</si>
  <si>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</si>
  <si>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</si>
  <si>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</si>
  <si>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</si>
  <si>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</si>
  <si>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</si>
  <si>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</si>
  <si>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</si>
  <si>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</si>
  <si>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</si>
  <si>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</si>
  <si>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</si>
  <si>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</si>
  <si>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</si>
  <si>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</si>
  <si>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</si>
  <si>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</si>
  <si>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</si>
  <si>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</si>
  <si>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</si>
  <si>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</si>
  <si>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</si>
  <si>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</si>
  <si>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</si>
  <si>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</si>
  <si>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</si>
  <si>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</si>
  <si>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</si>
  <si>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</si>
  <si>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</si>
  <si>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</si>
  <si>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</si>
  <si>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</si>
  <si>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</si>
  <si>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</si>
  <si>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</si>
  <si>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</si>
  <si>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</si>
  <si>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</si>
  <si>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</si>
  <si>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</si>
  <si>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</si>
  <si>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</si>
  <si>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</si>
  <si>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</si>
  <si>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</si>
  <si>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</si>
  <si>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</si>
  <si>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</si>
  <si>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</si>
  <si>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</si>
  <si>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</si>
  <si>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</si>
  <si>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</si>
  <si>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</si>
  <si>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</si>
  <si>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</si>
  <si>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</si>
  <si>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</si>
  <si>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</si>
  <si>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</si>
  <si>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</si>
  <si>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</si>
  <si>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</si>
  <si>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</si>
  <si>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</si>
  <si>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</si>
  <si>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</si>
  <si>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</si>
  <si>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</si>
  <si>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</si>
  <si>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</si>
  <si>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</si>
  <si>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</si>
  <si>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</si>
  <si>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</si>
  <si>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</si>
  <si>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</si>
  <si>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</si>
  <si>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</si>
  <si>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</si>
  <si>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</si>
  <si>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</si>
  <si>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</si>
  <si>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</si>
  <si>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</si>
  <si>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</si>
  <si>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</si>
  <si>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</si>
  <si>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</si>
  <si>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</si>
  <si>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</si>
  <si>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</si>
  <si>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</si>
  <si>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</si>
  <si>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</si>
  <si>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</si>
  <si>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</si>
  <si>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</si>
  <si>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</si>
  <si>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</si>
  <si>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</si>
  <si>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</si>
  <si>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</si>
  <si>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</si>
  <si>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</si>
  <si>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</si>
  <si>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</si>
  <si>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</si>
  <si>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</si>
  <si>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</si>
  <si>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</si>
  <si>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</si>
  <si>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</si>
  <si>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</si>
  <si>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</si>
  <si>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</si>
  <si>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</si>
  <si>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</si>
  <si>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</si>
  <si>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</si>
  <si>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</si>
  <si>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</si>
  <si>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</si>
  <si>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</si>
  <si>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</si>
  <si>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</si>
  <si>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</si>
  <si>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</si>
  <si>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</si>
  <si>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</si>
  <si>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</si>
  <si>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</si>
  <si>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</si>
  <si>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</si>
  <si>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</si>
  <si>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</si>
  <si>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</si>
  <si>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</si>
  <si>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</si>
  <si>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</si>
  <si>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</si>
  <si>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</si>
  <si>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</si>
  <si>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</si>
  <si>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</si>
  <si>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</si>
  <si>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</si>
  <si>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</si>
  <si>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</si>
  <si>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</si>
  <si>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</si>
  <si>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</si>
  <si>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</si>
  <si>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</si>
  <si>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</si>
  <si>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</si>
  <si>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</si>
  <si>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</si>
  <si>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</si>
  <si>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</si>
  <si>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</si>
  <si>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</si>
  <si>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</si>
  <si>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</si>
  <si>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</si>
  <si>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</si>
  <si>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</si>
  <si>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</si>
  <si>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</si>
  <si>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</si>
  <si>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</si>
  <si>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</si>
  <si>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</si>
  <si>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</si>
  <si>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</si>
  <si>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</si>
  <si>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</si>
  <si>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</si>
  <si>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</si>
  <si>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</si>
  <si>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</si>
  <si>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</si>
  <si>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</si>
  <si>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</si>
  <si>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</si>
  <si>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</si>
  <si>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</si>
  <si>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</si>
  <si>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</si>
  <si>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</si>
  <si>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</si>
  <si>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</si>
  <si>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</si>
  <si>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</si>
  <si>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</si>
  <si>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</si>
  <si>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</si>
  <si>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</si>
  <si>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</si>
  <si>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</si>
  <si>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</si>
  <si>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</si>
  <si>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</si>
  <si>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</si>
  <si>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</si>
  <si>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</si>
  <si>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</si>
  <si>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</si>
  <si>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</si>
  <si>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</si>
  <si>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</si>
  <si>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</si>
  <si>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</si>
  <si>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</si>
  <si>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</si>
  <si>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</si>
  <si>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</si>
  <si>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</si>
  <si>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</si>
  <si>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</si>
  <si>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</si>
  <si>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</si>
  <si>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</si>
  <si>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</si>
  <si>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</si>
  <si>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</si>
  <si>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</si>
  <si>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</si>
  <si>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</si>
  <si>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</si>
  <si>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</si>
  <si>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</si>
  <si>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</si>
  <si>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</si>
  <si>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</si>
  <si>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</si>
  <si>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</si>
  <si>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</si>
  <si>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</si>
  <si>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</si>
  <si>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</si>
  <si>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</si>
  <si>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</si>
  <si>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</si>
  <si>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</si>
  <si>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</si>
  <si>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</si>
  <si>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</si>
  <si>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</si>
  <si>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</si>
  <si>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</si>
  <si>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</si>
  <si>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</si>
  <si>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</si>
  <si>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</si>
  <si>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</si>
  <si>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</si>
  <si>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</si>
  <si>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</si>
  <si>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</si>
  <si>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</si>
  <si>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</si>
  <si>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</si>
  <si>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</si>
  <si>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</si>
  <si>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</si>
  <si>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</si>
  <si>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</si>
  <si>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</si>
  <si>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</si>
  <si>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</si>
  <si>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</si>
  <si>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</si>
  <si>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</si>
  <si>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</si>
  <si>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</si>
  <si>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</si>
  <si>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</si>
  <si>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</si>
  <si>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</si>
  <si>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</si>
  <si>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</si>
  <si>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</si>
  <si>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</si>
  <si>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</si>
  <si>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</si>
  <si>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</si>
  <si>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</si>
  <si>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</si>
  <si>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</si>
  <si>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</si>
  <si>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</si>
  <si>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</si>
  <si>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</si>
  <si>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</si>
  <si>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</si>
  <si>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</si>
  <si>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</si>
  <si>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</si>
  <si>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</si>
  <si>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</si>
  <si>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</si>
  <si>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</si>
  <si>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</si>
  <si>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</si>
  <si>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</si>
  <si>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</si>
  <si>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</si>
  <si>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</si>
  <si>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</si>
  <si>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</si>
  <si>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</si>
  <si>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</si>
  <si>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</si>
  <si>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</si>
  <si>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</si>
  <si>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</si>
  <si>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</si>
  <si>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</si>
  <si>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</si>
  <si>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</si>
  <si>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</si>
  <si>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</si>
  <si>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</si>
  <si>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</si>
  <si>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</si>
  <si>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</si>
  <si>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</si>
  <si>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</si>
  <si>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</si>
  <si>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</si>
  <si>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</si>
  <si>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</si>
  <si>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</si>
  <si>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</si>
  <si>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</si>
  <si>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</si>
  <si>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</si>
  <si>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</si>
  <si>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</si>
  <si>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</si>
  <si>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</si>
  <si>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</si>
  <si>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</si>
  <si>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</si>
  <si>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</si>
  <si>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</si>
  <si>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</si>
  <si>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</si>
  <si>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</si>
  <si>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</si>
  <si>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</si>
  <si>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</si>
  <si>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</si>
  <si>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</si>
  <si>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</si>
  <si>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</si>
  <si>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</si>
  <si>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</si>
  <si>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</si>
  <si>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</si>
  <si>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</si>
  <si>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</si>
  <si>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</si>
  <si>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</si>
  <si>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</si>
  <si>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</si>
  <si>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</si>
  <si>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</si>
  <si>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</si>
  <si>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</si>
  <si>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</si>
  <si>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</si>
  <si>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</si>
  <si>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</si>
  <si>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</si>
  <si>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</si>
  <si>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</si>
  <si>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</si>
  <si>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</si>
  <si>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</si>
  <si>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</si>
  <si>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</si>
  <si>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</si>
  <si>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</si>
  <si>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</si>
  <si>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</si>
  <si>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</si>
  <si>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</si>
  <si>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</si>
  <si>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</si>
  <si>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</si>
  <si>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</si>
  <si>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</si>
  <si>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</si>
  <si>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</si>
  <si>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</si>
  <si>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</si>
  <si>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</si>
  <si>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</si>
  <si>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</si>
  <si>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</si>
  <si>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</si>
  <si>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</si>
  <si>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</si>
  <si>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</si>
  <si>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</si>
  <si>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</si>
  <si>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</si>
  <si>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</si>
  <si>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</si>
  <si>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</si>
  <si>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</si>
  <si>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</si>
  <si>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</si>
  <si>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</si>
  <si>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</si>
  <si>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</si>
  <si>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</si>
  <si>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</si>
  <si>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</si>
  <si>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</si>
  <si>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</si>
  <si>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</si>
  <si>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</si>
  <si>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</si>
  <si>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</si>
  <si>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</si>
  <si>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</si>
  <si>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</si>
  <si>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</si>
  <si>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</si>
  <si>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</si>
  <si>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</si>
  <si>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</si>
  <si>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</si>
  <si>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</si>
  <si>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</si>
  <si>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</si>
  <si>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</si>
  <si>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</si>
  <si>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</si>
  <si>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</si>
  <si>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</si>
  <si>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</si>
  <si>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</si>
  <si>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</si>
  <si>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</si>
  <si>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</si>
  <si>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</si>
  <si>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</si>
  <si>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</si>
  <si>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</si>
  <si>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</si>
  <si>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</si>
  <si>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</si>
  <si>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</si>
  <si>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</si>
  <si>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</si>
  <si>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</si>
  <si>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</si>
  <si>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</si>
  <si>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</si>
  <si>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</si>
  <si>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</si>
  <si>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</si>
  <si>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</si>
  <si>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</si>
  <si>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</si>
  <si>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</si>
  <si>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</si>
  <si>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</si>
  <si>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</si>
  <si>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</si>
  <si>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</si>
  <si>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</si>
  <si>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</si>
  <si>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</si>
  <si>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</si>
  <si>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</si>
  <si>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</si>
  <si>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</si>
  <si>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</si>
  <si>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</si>
  <si>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</si>
  <si>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</si>
  <si>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</si>
  <si>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</si>
  <si>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</si>
  <si>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</si>
  <si>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</si>
  <si>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</si>
  <si>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</si>
  <si>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</si>
  <si>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</si>
  <si>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</si>
  <si>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</si>
  <si>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</si>
  <si>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</si>
  <si>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</si>
  <si>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</si>
  <si>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</si>
  <si>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</si>
  <si>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</si>
  <si>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</si>
  <si>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</si>
  <si>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</si>
  <si>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</si>
  <si>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</si>
  <si>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</si>
  <si>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</si>
  <si>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</si>
  <si>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</si>
  <si>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</si>
  <si>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</si>
  <si>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</si>
  <si>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</si>
  <si>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</si>
  <si>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</si>
  <si>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</si>
  <si>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</si>
  <si>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</si>
  <si>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</si>
  <si>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</si>
  <si>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</si>
  <si>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</si>
  <si>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</si>
  <si>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</si>
  <si>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</si>
  <si>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</si>
  <si>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</si>
  <si>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</si>
  <si>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</si>
  <si>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</si>
  <si>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</si>
  <si>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</si>
  <si>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</si>
  <si>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</si>
  <si>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</si>
  <si>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</si>
  <si>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</si>
  <si>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</si>
  <si>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</si>
  <si>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</si>
  <si>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</si>
  <si>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</si>
  <si>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</si>
  <si>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</si>
  <si>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</si>
  <si>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</si>
  <si>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</si>
  <si>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</si>
  <si>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</si>
  <si>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</si>
  <si>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</si>
  <si>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</si>
  <si>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</si>
  <si>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</si>
  <si>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</si>
  <si>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</si>
  <si>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</si>
  <si>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</si>
  <si>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</si>
  <si>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</si>
  <si>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</si>
  <si>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</si>
  <si>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</si>
  <si>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</si>
  <si>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</si>
  <si>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</si>
  <si>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</si>
  <si>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</si>
  <si>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</si>
  <si>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</si>
  <si>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</si>
  <si>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</si>
  <si>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</si>
  <si>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</si>
  <si>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</si>
  <si>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</si>
  <si>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</si>
  <si>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</si>
  <si>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</si>
  <si>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</si>
  <si>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</si>
  <si>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</si>
  <si>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</si>
  <si>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</si>
  <si>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</si>
  <si>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</si>
  <si>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</si>
  <si>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</si>
  <si>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</si>
  <si>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</si>
  <si>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</si>
  <si>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</si>
  <si>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</si>
  <si>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</si>
  <si>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</si>
  <si>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</si>
  <si>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</si>
  <si>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</si>
  <si>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</si>
  <si>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</si>
  <si>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</si>
  <si>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</si>
  <si>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</si>
  <si>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</si>
  <si>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</si>
  <si>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</si>
  <si>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</si>
  <si>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</si>
  <si>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</si>
  <si>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</si>
  <si>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</si>
  <si>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</si>
  <si>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</si>
  <si>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</si>
  <si>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</si>
  <si>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</si>
  <si>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</si>
  <si>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</si>
  <si>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</si>
  <si>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</si>
  <si>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</si>
  <si>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</si>
  <si>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</si>
  <si>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</si>
  <si>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</si>
  <si>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</si>
  <si>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</si>
  <si>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</si>
  <si>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</si>
  <si>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</si>
  <si>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</si>
  <si>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</si>
  <si>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</si>
  <si>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</si>
  <si>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</si>
  <si>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</si>
  <si>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</si>
  <si>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</si>
  <si>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</si>
  <si>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</si>
  <si>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</si>
  <si>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</si>
  <si>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</si>
  <si>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</si>
  <si>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</si>
  <si>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</si>
  <si>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</si>
  <si>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</si>
  <si>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</si>
  <si>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</si>
  <si>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</si>
  <si>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</si>
  <si>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</si>
  <si>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</si>
  <si>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</si>
  <si>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</si>
  <si>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</si>
  <si>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</si>
  <si>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</si>
  <si>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</si>
  <si>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</si>
  <si>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</si>
  <si>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</si>
  <si>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</si>
  <si>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</si>
  <si>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</si>
  <si>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</si>
  <si>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</si>
  <si>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</si>
  <si>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</si>
  <si>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</si>
  <si>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</si>
  <si>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</si>
  <si>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</si>
  <si>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</si>
  <si>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</si>
  <si>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</si>
  <si>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</si>
  <si>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</si>
  <si>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</si>
  <si>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</si>
  <si>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</si>
  <si>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</si>
  <si>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</si>
  <si>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</si>
  <si>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</si>
  <si>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</si>
  <si>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</si>
  <si>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</si>
  <si>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</si>
  <si>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</si>
  <si>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</si>
  <si>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</si>
  <si>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</si>
  <si>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</si>
  <si>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</si>
  <si>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</si>
  <si>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</si>
  <si>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</si>
  <si>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</si>
  <si>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</si>
  <si>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</si>
  <si>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</si>
  <si>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</si>
  <si>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</si>
  <si>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</si>
  <si>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</si>
  <si>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</si>
  <si>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</si>
  <si>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</si>
  <si>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</si>
  <si>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</si>
  <si>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</si>
  <si>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</si>
  <si>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</si>
  <si>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</si>
  <si>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</si>
  <si>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</si>
  <si>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</si>
  <si>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</si>
  <si>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</si>
  <si>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</si>
  <si>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</si>
  <si>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</si>
  <si>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</si>
  <si>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</si>
  <si>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</si>
  <si>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</si>
  <si>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</si>
  <si>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</si>
  <si>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</si>
  <si>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</si>
  <si>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</si>
  <si>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</si>
  <si>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</si>
  <si>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</si>
  <si>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</si>
  <si>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</si>
  <si>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</si>
  <si>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</si>
  <si>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</si>
  <si>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</si>
  <si>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</si>
  <si>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</si>
  <si>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</si>
  <si>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</si>
  <si>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</si>
  <si>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</si>
  <si>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</si>
  <si>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</si>
  <si>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</si>
  <si>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</si>
  <si>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</si>
  <si>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</si>
  <si>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</si>
  <si>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</si>
  <si>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</si>
  <si>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</si>
  <si>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</si>
  <si>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</si>
  <si>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</si>
  <si>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</si>
  <si>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</si>
  <si>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</si>
  <si>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</si>
  <si>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</si>
  <si>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</si>
  <si>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</si>
  <si>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</si>
  <si>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</si>
  <si>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</si>
  <si>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</si>
  <si>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</si>
  <si>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</si>
  <si>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</si>
  <si>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</si>
  <si>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</si>
  <si>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</si>
  <si>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</si>
  <si>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</si>
  <si>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</si>
  <si>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</si>
  <si>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</si>
  <si>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</si>
  <si>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</si>
  <si>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</si>
  <si>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</si>
  <si>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</si>
  <si>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</si>
  <si>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</si>
  <si>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</si>
  <si>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</si>
  <si>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</si>
  <si>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</si>
  <si>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</si>
  <si>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</si>
  <si>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</si>
  <si>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</si>
  <si>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</si>
  <si>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</si>
  <si>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</si>
  <si>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</si>
  <si>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</si>
  <si>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</si>
  <si>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</si>
  <si>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</si>
  <si>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</si>
  <si>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</si>
  <si>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</si>
  <si>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</si>
  <si>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</si>
  <si>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</si>
  <si>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</si>
  <si>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</si>
  <si>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</si>
  <si>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</si>
  <si>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</si>
  <si>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</si>
  <si>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</si>
  <si>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</si>
  <si>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</si>
  <si>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</si>
  <si>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</si>
  <si>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</si>
  <si>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</si>
  <si>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</si>
  <si>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</si>
  <si>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</si>
  <si>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</si>
  <si>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</si>
  <si>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</si>
  <si>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</si>
  <si>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</si>
  <si>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</si>
  <si>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</si>
  <si>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</si>
  <si>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</si>
  <si>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</si>
  <si>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</si>
  <si>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</si>
  <si>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</si>
  <si>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</si>
  <si>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</si>
  <si>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</si>
  <si>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</si>
  <si>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</si>
  <si>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</si>
  <si>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</si>
  <si>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</si>
  <si>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</si>
  <si>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</si>
  <si>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</si>
  <si>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</si>
  <si>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</si>
  <si>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</si>
  <si>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</si>
  <si>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</si>
  <si>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</si>
  <si>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</si>
  <si>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</si>
  <si>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</si>
  <si>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</si>
  <si>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</si>
  <si>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</si>
  <si>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</si>
  <si>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</si>
  <si>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</si>
  <si>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</si>
  <si>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</si>
  <si>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</si>
  <si>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</si>
  <si>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</si>
  <si>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</si>
  <si>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</si>
  <si>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</si>
  <si>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</si>
  <si>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</si>
  <si>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</si>
  <si>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</si>
  <si>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</si>
  <si>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</si>
  <si>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</si>
  <si>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</si>
  <si>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</si>
  <si>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</si>
  <si>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</si>
  <si>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</si>
  <si>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</si>
  <si>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</si>
  <si>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</si>
  <si>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</si>
  <si>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</si>
  <si>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</si>
  <si>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</si>
  <si>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</si>
  <si>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</si>
  <si>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</si>
  <si>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</si>
  <si>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</si>
  <si>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</si>
  <si>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</si>
  <si>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</si>
  <si>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</si>
  <si>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</si>
  <si>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</si>
  <si>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</si>
  <si>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</si>
  <si>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</si>
  <si>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</si>
  <si>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</si>
  <si>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</si>
  <si>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</si>
  <si>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</si>
  <si>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</si>
  <si>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</si>
  <si>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</si>
  <si>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</si>
  <si>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</si>
  <si>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</si>
  <si>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</si>
  <si>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</si>
  <si>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</si>
  <si>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</si>
  <si>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</si>
  <si>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</si>
  <si>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</si>
  <si>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</si>
  <si>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</si>
  <si>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</si>
  <si>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</si>
  <si>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</si>
  <si>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</si>
  <si>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</si>
  <si>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</si>
  <si>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</si>
  <si>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</si>
  <si>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</si>
  <si>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</si>
  <si>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</si>
  <si>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</si>
  <si>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</si>
  <si>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</si>
  <si>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</si>
  <si>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</si>
  <si>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</si>
  <si>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</si>
  <si>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</si>
  <si>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</si>
  <si>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</si>
  <si>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</si>
  <si>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</si>
  <si>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</si>
  <si>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</si>
  <si>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</si>
  <si>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</si>
  <si>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</si>
  <si>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</si>
  <si>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</si>
  <si>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</si>
  <si>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</si>
  <si>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</si>
  <si>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</si>
  <si>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</si>
  <si>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</si>
  <si>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</si>
  <si>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</si>
  <si>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</si>
  <si>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</si>
  <si>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</si>
  <si>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</si>
  <si>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</si>
  <si>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</si>
  <si>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</si>
  <si>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</si>
  <si>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</si>
  <si>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</si>
  <si>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</si>
  <si>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</si>
  <si>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</si>
  <si>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</si>
  <si>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</si>
  <si>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</si>
  <si>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</si>
  <si>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</si>
  <si>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</si>
  <si>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</si>
  <si>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</si>
  <si>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</si>
  <si>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</si>
  <si>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</si>
  <si>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</si>
  <si>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</si>
  <si>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</si>
  <si>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</si>
  <si>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</si>
  <si>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</si>
  <si>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</si>
  <si>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</si>
  <si>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</si>
  <si>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</si>
  <si>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</si>
  <si>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</si>
  <si>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</si>
  <si>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</si>
  <si>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</si>
  <si>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</si>
  <si>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</si>
  <si>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</si>
  <si>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</si>
  <si>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</si>
  <si>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</si>
  <si>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</si>
  <si>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</si>
  <si>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</si>
  <si>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</si>
  <si>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</si>
  <si>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</si>
  <si>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</si>
  <si>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</si>
  <si>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</si>
  <si>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</si>
  <si>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</si>
  <si>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</si>
  <si>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</si>
  <si>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</si>
  <si>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</si>
  <si>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</si>
  <si>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</si>
  <si>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</si>
  <si>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</si>
  <si>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</si>
  <si>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</si>
  <si>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</si>
  <si>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</si>
  <si>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</si>
  <si>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</si>
  <si>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</si>
  <si>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</si>
  <si>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</si>
  <si>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</si>
  <si>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</si>
  <si>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</si>
  <si>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</si>
  <si>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</si>
  <si>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</si>
  <si>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</si>
  <si>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</si>
  <si>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</si>
  <si>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</si>
  <si>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</si>
  <si>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</si>
  <si>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</si>
  <si>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</si>
  <si>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</si>
  <si>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</si>
  <si>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</si>
  <si>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</si>
  <si>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</si>
  <si>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</si>
  <si>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</si>
  <si>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</si>
  <si>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</si>
  <si>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</si>
  <si>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</si>
  <si>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</si>
  <si>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</si>
  <si>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</si>
  <si>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</si>
  <si>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</si>
  <si>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</si>
  <si>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</si>
  <si>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</si>
  <si>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</si>
  <si>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</si>
  <si>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</si>
  <si>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</si>
  <si>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</si>
  <si>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</si>
  <si>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</si>
  <si>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</si>
  <si>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</si>
  <si>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</si>
  <si>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</si>
  <si>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</si>
  <si>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</si>
  <si>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</si>
  <si>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</si>
  <si>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</si>
  <si>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</si>
  <si>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</si>
  <si>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</si>
  <si>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</si>
  <si>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</si>
  <si>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</si>
  <si>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</si>
  <si>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</si>
  <si>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</si>
  <si>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</si>
  <si>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</si>
  <si>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</si>
  <si>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</si>
  <si>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</si>
  <si>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</si>
  <si>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</si>
  <si>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</si>
  <si>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</si>
  <si>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</si>
  <si>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</si>
  <si>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</si>
  <si>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</si>
  <si>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</si>
  <si>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</si>
  <si>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</si>
  <si>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</si>
  <si>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</si>
  <si>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</si>
  <si>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</si>
  <si>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</si>
  <si>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</si>
  <si>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</si>
  <si>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</si>
  <si>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</si>
  <si>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</si>
  <si>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</si>
  <si>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</si>
  <si>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</si>
  <si>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</si>
  <si>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</si>
  <si>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</si>
  <si>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</si>
  <si>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</si>
  <si>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</si>
  <si>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</si>
  <si>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</si>
  <si>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</si>
  <si>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</si>
  <si>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</si>
  <si>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</si>
  <si>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</si>
  <si>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</si>
  <si>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</si>
  <si>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</si>
  <si>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</si>
  <si>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</si>
  <si>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</si>
  <si>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</si>
  <si>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</si>
  <si>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</si>
  <si>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</si>
  <si>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</si>
  <si>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</si>
  <si>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</si>
  <si>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</si>
  <si>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</si>
  <si>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</si>
  <si>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</si>
  <si>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</si>
  <si>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</si>
  <si>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</si>
  <si>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</si>
  <si>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</si>
  <si>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</si>
  <si>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</si>
  <si>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</si>
  <si>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</si>
  <si>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</si>
  <si>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</si>
  <si>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</si>
  <si>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</si>
  <si>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</si>
  <si>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</si>
  <si>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</si>
  <si>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</si>
  <si>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</si>
  <si>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</si>
  <si>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</si>
  <si>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</si>
  <si>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</si>
  <si>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</si>
  <si>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</si>
  <si>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</si>
  <si>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</si>
  <si>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</si>
  <si>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</si>
  <si>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</si>
  <si>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</si>
  <si>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</si>
  <si>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</si>
  <si>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</si>
  <si>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</si>
  <si>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</si>
  <si>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</si>
  <si>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</si>
  <si>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</si>
  <si>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</si>
  <si>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</si>
  <si>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</si>
  <si>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</si>
  <si>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</si>
  <si>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</si>
  <si>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</si>
  <si>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</si>
  <si>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</si>
  <si>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</si>
  <si>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</si>
  <si>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</si>
  <si>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</si>
  <si>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</si>
  <si>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</si>
  <si>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</si>
  <si>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</si>
  <si>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</si>
  <si>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</si>
  <si>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</si>
  <si>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</si>
  <si>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</si>
  <si>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</si>
  <si>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</si>
  <si>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</si>
  <si>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</si>
  <si>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</si>
  <si>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</si>
  <si>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</si>
  <si>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</si>
  <si>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</si>
  <si>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</si>
  <si>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</si>
  <si>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</si>
  <si>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</si>
  <si>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</si>
  <si>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</si>
  <si>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</si>
  <si>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</si>
  <si>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</si>
  <si>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</si>
  <si>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</si>
  <si>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</si>
  <si>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</si>
  <si>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</si>
  <si>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</si>
  <si>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</si>
  <si>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</si>
  <si>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</si>
  <si>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</si>
  <si>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</si>
  <si>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</si>
  <si>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</si>
  <si>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</si>
  <si>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</si>
  <si>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</si>
  <si>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</si>
  <si>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</si>
  <si>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</si>
  <si>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</si>
  <si>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</si>
  <si>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</si>
  <si>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</si>
  <si>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</si>
  <si>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</si>
  <si>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</si>
  <si>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</si>
  <si>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</si>
  <si>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</si>
  <si>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</si>
  <si>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</si>
  <si>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</si>
  <si>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</si>
  <si>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</si>
  <si>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</si>
  <si>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</si>
  <si>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</si>
  <si>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</si>
  <si>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</si>
  <si>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</si>
  <si>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</si>
  <si>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</si>
  <si>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</si>
  <si>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</si>
  <si>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</si>
  <si>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</si>
  <si>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</si>
  <si>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</si>
  <si>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</si>
  <si>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</si>
  <si>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</si>
  <si>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</si>
  <si>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</si>
  <si>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</si>
  <si>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</si>
  <si>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</si>
  <si>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</si>
  <si>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</si>
  <si>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</si>
  <si>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</si>
  <si>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</si>
  <si>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</si>
  <si>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</si>
  <si>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</si>
  <si>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</si>
  <si>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</si>
  <si>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</si>
  <si>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</si>
  <si>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</si>
  <si>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</si>
  <si>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</si>
  <si>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</si>
  <si>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</si>
  <si>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</si>
  <si>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</si>
  <si>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</si>
  <si>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</si>
  <si>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</si>
  <si>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</si>
  <si>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</si>
  <si>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</si>
  <si>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</si>
  <si>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</si>
  <si>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</si>
  <si>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</si>
  <si>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</si>
  <si>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</si>
  <si>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</si>
  <si>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</si>
  <si>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</si>
  <si>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</si>
  <si>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</si>
  <si>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</si>
  <si>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</si>
  <si>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</si>
  <si>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</si>
  <si>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</si>
  <si>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</si>
  <si>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</si>
  <si>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</si>
  <si>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</si>
  <si>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</si>
  <si>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</si>
  <si>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</si>
  <si>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</si>
  <si>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</si>
  <si>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</si>
  <si>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</si>
  <si>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</si>
  <si>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</si>
  <si>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</si>
  <si>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</si>
  <si>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</si>
  <si>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</si>
  <si>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</si>
  <si>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</si>
  <si>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</si>
  <si>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</si>
  <si>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</si>
  <si>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</si>
  <si>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</si>
  <si>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</si>
  <si>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</si>
  <si>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</si>
  <si>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</si>
  <si>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</si>
  <si>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</si>
  <si>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</si>
  <si>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</si>
  <si>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</si>
  <si>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</si>
  <si>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</si>
  <si>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</si>
  <si>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</si>
  <si>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</si>
  <si>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</si>
  <si>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</si>
  <si>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</si>
  <si>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</si>
  <si>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</si>
  <si>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</si>
  <si>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</si>
  <si>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</si>
  <si>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</si>
  <si>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</si>
  <si>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</si>
  <si>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</si>
  <si>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</si>
  <si>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</si>
  <si>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</si>
  <si>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</si>
  <si>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</si>
  <si>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</si>
  <si>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</si>
  <si>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</si>
  <si>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</si>
  <si>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</si>
  <si>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</si>
  <si>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</si>
  <si>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</si>
  <si>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</si>
  <si>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</si>
  <si>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</si>
  <si>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</si>
  <si>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</si>
  <si>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</si>
  <si>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</si>
  <si>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</si>
  <si>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</si>
  <si>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</si>
  <si>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</si>
  <si>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</si>
  <si>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</si>
  <si>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</si>
  <si>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</si>
  <si>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</si>
  <si>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</si>
  <si>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</si>
  <si>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</si>
  <si>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</si>
  <si>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</si>
  <si>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</si>
  <si>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</si>
  <si>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</si>
  <si>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</si>
  <si>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</si>
  <si>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</si>
  <si>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</si>
  <si>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</si>
  <si>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</si>
  <si>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</si>
  <si>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</si>
  <si>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</si>
  <si>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</si>
  <si>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</si>
  <si>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</si>
  <si>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</si>
  <si>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</si>
  <si>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</si>
  <si>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</si>
  <si>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</si>
  <si>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</si>
  <si>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</si>
  <si>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</si>
  <si>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</si>
  <si>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</si>
  <si>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</si>
  <si>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</si>
  <si>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</si>
  <si>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</si>
  <si>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</si>
  <si>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</si>
  <si>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</si>
  <si>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</si>
  <si>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</si>
  <si>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</si>
  <si>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</si>
  <si>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</si>
  <si>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</si>
  <si>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</si>
  <si>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</si>
  <si>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</si>
  <si>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</si>
  <si>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</si>
  <si>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</si>
  <si>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</si>
  <si>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</si>
  <si>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</si>
  <si>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</si>
  <si>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</si>
  <si>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</si>
  <si>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</si>
  <si>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</si>
  <si>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</si>
  <si>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</si>
  <si>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</si>
  <si>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</si>
  <si>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</si>
  <si>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</si>
  <si>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</si>
  <si>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</si>
  <si>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</si>
  <si>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</si>
  <si>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</si>
  <si>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</si>
  <si>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</si>
  <si>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</si>
  <si>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</si>
  <si>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</si>
  <si>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</si>
  <si>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</si>
  <si>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</si>
  <si>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</si>
  <si>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</si>
  <si>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</si>
  <si>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</si>
  <si>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</si>
  <si>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</si>
  <si>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</si>
  <si>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</si>
  <si>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</si>
  <si>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</si>
  <si>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</si>
  <si>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</si>
  <si>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</si>
  <si>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</si>
  <si>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</si>
  <si>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</si>
  <si>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</si>
  <si>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</si>
  <si>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</si>
  <si>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</si>
  <si>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</si>
  <si>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</si>
  <si>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</si>
  <si>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</si>
  <si>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</si>
  <si>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</si>
  <si>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</si>
  <si>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</si>
  <si>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</si>
  <si>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</si>
  <si>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</si>
  <si>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</si>
  <si>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</si>
  <si>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</si>
  <si>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</si>
  <si>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</si>
  <si>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</si>
  <si>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</si>
  <si>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</si>
  <si>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</si>
  <si>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</si>
  <si>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</si>
  <si>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</si>
  <si>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</si>
  <si>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</si>
  <si>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</si>
  <si>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</si>
  <si>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</si>
  <si>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</si>
  <si>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</si>
  <si>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</si>
  <si>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</si>
  <si>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</si>
  <si>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</si>
  <si>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</si>
  <si>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</si>
  <si>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</si>
  <si>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</si>
  <si>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</si>
  <si>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</si>
  <si>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</si>
  <si>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</si>
  <si>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</si>
  <si>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</si>
  <si>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</si>
  <si>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</si>
  <si>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</si>
  <si>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</si>
  <si>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</si>
  <si>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</si>
  <si>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</si>
  <si>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</si>
  <si>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</si>
  <si>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</si>
  <si>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</si>
  <si>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</si>
  <si>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</si>
  <si>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</si>
  <si>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</si>
  <si>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</si>
  <si>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</si>
  <si>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</si>
  <si>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</si>
  <si>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</si>
  <si>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</si>
  <si>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</si>
  <si>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</si>
  <si>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</si>
  <si>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</si>
  <si>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</si>
  <si>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</si>
  <si>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</si>
  <si>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</si>
  <si>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</si>
  <si>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</si>
  <si>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</si>
  <si>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</si>
  <si>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</si>
  <si>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</si>
  <si>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</si>
  <si>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</si>
  <si>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</si>
  <si>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</si>
  <si>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</si>
  <si>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</si>
  <si>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</si>
  <si>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</si>
  <si>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</si>
  <si>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</si>
  <si>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</si>
  <si>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</si>
  <si>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</si>
  <si>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</si>
  <si>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</si>
  <si>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</si>
  <si>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</si>
  <si>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</si>
  <si>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</si>
  <si>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</si>
  <si>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</si>
  <si>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</si>
  <si>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</si>
  <si>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</si>
  <si>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</si>
  <si>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</si>
  <si>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</si>
  <si>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</si>
  <si>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</si>
  <si>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</si>
  <si>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</si>
  <si>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</si>
  <si>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</si>
  <si>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</si>
  <si>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</si>
  <si>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</si>
  <si>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</si>
  <si>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</si>
  <si>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</si>
  <si>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</si>
  <si>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</si>
  <si>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</si>
  <si>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</si>
  <si>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</si>
  <si>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</si>
  <si>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</si>
  <si>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</si>
  <si>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</si>
  <si>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</si>
  <si>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</si>
  <si>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</si>
  <si>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</si>
  <si>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</si>
  <si>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</si>
  <si>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</si>
  <si>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</si>
  <si>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</si>
  <si>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</si>
  <si>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</si>
  <si>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</si>
  <si>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</si>
  <si>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</si>
  <si>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</si>
  <si>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</si>
  <si>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</si>
  <si>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</si>
  <si>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</si>
  <si>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</si>
  <si>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</si>
  <si>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</si>
  <si>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</si>
  <si>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</si>
  <si>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</si>
  <si>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</si>
  <si>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</si>
  <si>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</si>
  <si>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</si>
  <si>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</si>
  <si>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</si>
  <si>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</si>
  <si>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</si>
  <si>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</si>
  <si>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</si>
  <si>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</si>
  <si>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</si>
  <si>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</si>
  <si>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</si>
  <si>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</si>
  <si>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</si>
  <si>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</si>
  <si>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</si>
  <si>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</si>
  <si>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</si>
  <si>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</si>
  <si>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</si>
  <si>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</si>
  <si>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</si>
  <si>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</si>
  <si>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</si>
  <si>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</si>
  <si>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</si>
  <si>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</si>
  <si>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</si>
  <si>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</si>
  <si>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</si>
  <si>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</si>
  <si>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</si>
  <si>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</si>
  <si>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</si>
  <si>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</si>
  <si>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</si>
  <si>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</si>
  <si>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</si>
  <si>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</si>
  <si>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</si>
  <si>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</si>
  <si>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</si>
  <si>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</si>
  <si>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</si>
  <si>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</si>
  <si>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</si>
  <si>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</si>
  <si>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</si>
  <si>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</si>
  <si>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</si>
  <si>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</si>
  <si>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</si>
  <si>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</si>
  <si>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</si>
  <si>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</si>
  <si>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</si>
  <si>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</si>
  <si>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</si>
  <si>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</si>
  <si>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</si>
  <si>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</si>
  <si>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</si>
  <si>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</si>
  <si>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</si>
  <si>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</si>
  <si>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</si>
  <si>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</si>
  <si>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</si>
  <si>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</si>
  <si>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</si>
  <si>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</si>
  <si>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</si>
  <si>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</si>
  <si>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</si>
  <si>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</si>
  <si>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</si>
  <si>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</si>
  <si>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</si>
  <si>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</si>
  <si>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</si>
  <si>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</si>
  <si>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</si>
  <si>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</si>
  <si>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</si>
  <si>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</si>
  <si>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</si>
  <si>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</si>
  <si>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</si>
  <si>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</si>
  <si>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</si>
  <si>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</si>
  <si>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</si>
  <si>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</si>
  <si>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</si>
  <si>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</si>
  <si>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</si>
  <si>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</si>
  <si>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</si>
  <si>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</si>
  <si>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</si>
  <si>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</si>
  <si>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</si>
  <si>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</si>
  <si>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</si>
  <si>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</si>
  <si>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</si>
  <si>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</si>
  <si>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</si>
  <si>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</si>
  <si>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</si>
  <si>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</si>
  <si>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</si>
  <si>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</si>
  <si>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</si>
  <si>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</si>
  <si>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</si>
  <si>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</si>
  <si>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</si>
  <si>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</si>
  <si>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</si>
  <si>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</si>
  <si>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</si>
  <si>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</si>
  <si>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</si>
  <si>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</si>
  <si>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</si>
  <si>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</si>
  <si>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</si>
  <si>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</si>
  <si>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</si>
  <si>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</si>
  <si>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</si>
  <si>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</si>
  <si>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</si>
  <si>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</si>
  <si>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</si>
  <si>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</si>
  <si>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</si>
  <si>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</si>
  <si>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</si>
  <si>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</si>
  <si>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</si>
  <si>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</si>
  <si>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</si>
  <si>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</si>
  <si>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</si>
  <si>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</si>
  <si>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</si>
  <si>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</si>
  <si>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</si>
  <si>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</si>
  <si>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</si>
  <si>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</si>
  <si>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</si>
  <si>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</si>
  <si>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</si>
  <si>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</si>
  <si>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</si>
  <si>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</si>
  <si>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</si>
  <si>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</si>
  <si>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</si>
  <si>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</si>
  <si>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</si>
  <si>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</si>
  <si>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</si>
  <si>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</si>
  <si>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</si>
  <si>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</si>
  <si>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</si>
  <si>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</si>
  <si>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</si>
  <si>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</si>
  <si>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</si>
  <si>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</si>
  <si>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</si>
  <si>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</si>
  <si>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</si>
  <si>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</si>
  <si>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</si>
  <si>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</si>
  <si>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</si>
  <si>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</si>
  <si>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</si>
  <si>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</si>
  <si>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</si>
  <si>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</si>
  <si>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</si>
  <si>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</si>
  <si>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</si>
  <si>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</si>
  <si>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</si>
  <si>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</si>
  <si>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</si>
  <si>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</si>
  <si>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</si>
  <si>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</si>
  <si>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</si>
  <si>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</si>
  <si>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</si>
  <si>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</si>
  <si>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</si>
  <si>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</si>
  <si>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</si>
  <si>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</si>
  <si>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</si>
  <si>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</si>
  <si>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</si>
  <si>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</si>
  <si>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</si>
  <si>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</si>
  <si>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</si>
  <si>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</si>
  <si>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</si>
  <si>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</si>
  <si>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</si>
  <si>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</si>
  <si>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</si>
  <si>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</si>
  <si>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</si>
  <si>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</si>
  <si>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</si>
  <si>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</si>
  <si>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</si>
  <si>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</si>
  <si>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</si>
  <si>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</si>
  <si>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</si>
  <si>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</si>
  <si>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</si>
  <si>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</si>
  <si>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</si>
  <si>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</si>
  <si>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</si>
  <si>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</si>
  <si>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</si>
  <si>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</si>
  <si>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</si>
  <si>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</si>
  <si>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</si>
  <si>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</si>
  <si>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</si>
  <si>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</si>
  <si>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</si>
  <si>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</si>
  <si>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</si>
  <si>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</si>
  <si>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</si>
  <si>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</si>
  <si>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</si>
  <si>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</si>
  <si>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</si>
  <si>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</si>
  <si>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</si>
  <si>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</si>
  <si>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</si>
  <si>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</si>
  <si>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</si>
  <si>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</si>
  <si>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</si>
  <si>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</si>
  <si>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</si>
  <si>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</si>
  <si>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</si>
  <si>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</si>
  <si>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</si>
  <si>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</si>
  <si>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</si>
  <si>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</si>
  <si>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</si>
  <si>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</si>
  <si>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</si>
  <si>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</si>
  <si>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</si>
  <si>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</si>
  <si>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</si>
  <si>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</si>
  <si>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</si>
  <si>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</si>
  <si>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</si>
  <si>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</si>
  <si>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</si>
  <si>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</si>
  <si>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</si>
  <si>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</si>
  <si>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</si>
  <si>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</si>
  <si>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</si>
  <si>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</si>
  <si>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</si>
  <si>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</si>
  <si>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</si>
  <si>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</si>
  <si>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</si>
  <si>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</si>
  <si>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</si>
  <si>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</si>
  <si>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</si>
  <si>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</si>
  <si>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</si>
  <si>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</si>
  <si>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</si>
  <si>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</si>
  <si>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</si>
  <si>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</si>
  <si>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</si>
  <si>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</si>
  <si>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</si>
  <si>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</si>
  <si>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</si>
  <si>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</si>
  <si>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</si>
  <si>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</si>
  <si>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</si>
  <si>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</si>
  <si>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</si>
  <si>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</si>
  <si>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</si>
  <si>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</si>
  <si>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</si>
  <si>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</si>
  <si>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</si>
  <si>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</si>
  <si>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</si>
  <si>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</si>
  <si>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</si>
  <si>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</si>
  <si>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</si>
  <si>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</si>
  <si>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</si>
  <si>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</si>
  <si>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</si>
  <si>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</si>
  <si>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</si>
  <si>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</si>
  <si>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</si>
  <si>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</si>
  <si>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</si>
  <si>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</si>
  <si>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</si>
  <si>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</si>
  <si>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</si>
  <si>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</si>
  <si>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</si>
  <si>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</si>
  <si>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</si>
  <si>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</si>
  <si>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</si>
  <si>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</si>
  <si>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</si>
  <si>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</si>
  <si>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</si>
  <si>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</si>
  <si>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</si>
  <si>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</si>
  <si>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</si>
  <si>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</si>
  <si>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</si>
  <si>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</si>
  <si>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</si>
  <si>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</si>
  <si>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</si>
  <si>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</si>
  <si>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</si>
  <si>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</si>
  <si>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</si>
  <si>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</si>
  <si>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</si>
  <si>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</si>
  <si>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</si>
  <si>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</si>
  <si>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</si>
  <si>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</si>
  <si>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</si>
  <si>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</si>
  <si>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</si>
  <si>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</si>
  <si>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</si>
  <si>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</si>
  <si>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</si>
  <si>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</si>
  <si>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</si>
  <si>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</si>
  <si>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</si>
  <si>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</si>
  <si>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</si>
  <si>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</si>
  <si>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</si>
  <si>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</si>
  <si>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</si>
  <si>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</si>
  <si>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</si>
  <si>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</si>
  <si>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</si>
  <si>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</si>
  <si>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</si>
  <si>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</si>
  <si>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</si>
  <si>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</si>
  <si>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</si>
  <si>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</si>
  <si>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</si>
  <si>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</si>
  <si>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</si>
  <si>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</si>
  <si>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</si>
  <si>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</si>
  <si>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</si>
  <si>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</si>
  <si>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</si>
  <si>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</si>
  <si>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</si>
  <si>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</si>
  <si>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</si>
  <si>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</si>
  <si>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</si>
  <si>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</si>
  <si>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</si>
  <si>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</si>
  <si>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</si>
  <si>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</si>
  <si>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</si>
  <si>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</si>
  <si>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</si>
  <si>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</si>
  <si>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</si>
  <si>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</si>
  <si>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</si>
  <si>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</si>
  <si>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</si>
  <si>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</si>
  <si>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</si>
  <si>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</si>
  <si>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</si>
  <si>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</si>
  <si>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</si>
  <si>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</si>
  <si>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</si>
  <si>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</si>
  <si>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</si>
  <si>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</si>
  <si>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</si>
  <si>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</si>
  <si>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</si>
  <si>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</si>
  <si>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</si>
  <si>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</si>
  <si>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</si>
  <si>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</si>
  <si>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</si>
  <si>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</si>
  <si>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</si>
  <si>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</si>
  <si>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</si>
  <si>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</si>
  <si>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</si>
  <si>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</si>
  <si>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</si>
  <si>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</si>
  <si>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</si>
  <si>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</si>
  <si>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</si>
  <si>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</si>
  <si>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</si>
  <si>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</si>
  <si>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</si>
  <si>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</si>
  <si>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</si>
  <si>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</si>
  <si>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</si>
  <si>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</si>
  <si>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</si>
  <si>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</si>
  <si>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</si>
  <si>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</si>
  <si>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</si>
  <si>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</si>
  <si>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</si>
  <si>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</si>
  <si>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</si>
  <si>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</si>
  <si>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</si>
  <si>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</si>
  <si>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</si>
  <si>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</si>
  <si>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</si>
  <si>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</si>
  <si>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</si>
  <si>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</si>
  <si>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</si>
  <si>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</si>
  <si>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</si>
  <si>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</si>
  <si>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</si>
  <si>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</si>
  <si>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</si>
  <si>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</si>
  <si>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</si>
  <si>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</si>
  <si>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</si>
  <si>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</si>
  <si>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</si>
  <si>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</si>
  <si>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</si>
  <si>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</si>
  <si>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</si>
  <si>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</si>
  <si>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</si>
  <si>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</si>
  <si>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</si>
  <si>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</si>
  <si>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</si>
  <si>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</si>
  <si>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</si>
  <si>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</si>
  <si>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</si>
  <si>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</si>
  <si>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</si>
  <si>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</si>
  <si>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</si>
  <si>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</si>
  <si>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</si>
  <si>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</si>
  <si>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</si>
  <si>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</si>
  <si>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</si>
  <si>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</si>
  <si>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</si>
  <si>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</si>
  <si>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</si>
  <si>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</si>
  <si>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</si>
  <si>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</si>
  <si>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</si>
  <si>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</si>
  <si>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</si>
  <si>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</si>
  <si>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</si>
  <si>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</si>
  <si>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</si>
  <si>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</si>
  <si>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</si>
  <si>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</si>
  <si>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</si>
  <si>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</si>
  <si>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</si>
  <si>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</si>
  <si>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</si>
  <si>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</si>
  <si>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</si>
  <si>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</si>
  <si>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</si>
  <si>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</si>
  <si>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</si>
  <si>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</si>
  <si>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</si>
  <si>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</si>
  <si>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</si>
  <si>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</si>
  <si>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</si>
  <si>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</si>
  <si>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</si>
  <si>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</si>
  <si>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</si>
  <si>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</si>
  <si>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</si>
  <si>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</si>
  <si>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</si>
  <si>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</si>
  <si>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</si>
  <si>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</si>
  <si>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</si>
  <si>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</si>
  <si>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</si>
  <si>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</si>
  <si>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</si>
  <si>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</si>
  <si>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</si>
  <si>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</si>
  <si>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</si>
  <si>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</si>
  <si>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</si>
  <si>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</si>
  <si>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</si>
  <si>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</si>
  <si>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</si>
  <si>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</si>
  <si>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</si>
  <si>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</si>
  <si>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</si>
  <si>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</si>
  <si>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</si>
  <si>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</si>
  <si>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</si>
  <si>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</si>
  <si>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</si>
  <si>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</si>
  <si>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</si>
  <si>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</si>
  <si>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</si>
  <si>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</si>
  <si>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</si>
  <si>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</si>
  <si>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</si>
  <si>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</si>
  <si>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</si>
  <si>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</si>
  <si>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</si>
  <si>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</si>
  <si>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</si>
  <si>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</si>
  <si>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</si>
  <si>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</si>
  <si>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</si>
  <si>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</si>
  <si>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</si>
  <si>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</si>
  <si>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</si>
  <si>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</si>
  <si>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</si>
  <si>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</si>
  <si>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</si>
  <si>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</si>
  <si>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</si>
  <si>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</si>
  <si>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</si>
  <si>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</si>
  <si>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</si>
  <si>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</si>
  <si>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</si>
  <si>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</si>
  <si>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</si>
  <si>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</si>
  <si>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</si>
  <si>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</si>
  <si>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</si>
  <si>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</si>
  <si>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</si>
  <si>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</si>
  <si>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</si>
  <si>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</si>
  <si>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</si>
  <si>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</si>
  <si>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</si>
  <si>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</si>
  <si>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</si>
  <si>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</si>
  <si>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</si>
  <si>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</si>
  <si>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</si>
  <si>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</si>
  <si>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</si>
  <si>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</si>
  <si>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</si>
  <si>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</si>
  <si>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</si>
  <si>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</si>
  <si>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</si>
  <si>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</si>
  <si>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</si>
  <si>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</si>
  <si>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</si>
  <si>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</si>
  <si>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</si>
  <si>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</si>
  <si>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</si>
  <si>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</si>
  <si>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</si>
  <si>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</si>
  <si>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</si>
  <si>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</si>
  <si>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</si>
  <si>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</si>
  <si>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</si>
  <si>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</si>
  <si>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</si>
  <si>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</si>
  <si>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</si>
  <si>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</si>
  <si>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</si>
  <si>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</si>
  <si>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</si>
  <si>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</si>
  <si>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</si>
  <si>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</si>
  <si>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</si>
  <si>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</si>
  <si>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</si>
  <si>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</si>
  <si>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</si>
  <si>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</si>
  <si>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</si>
  <si>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</si>
  <si>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</si>
  <si>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</si>
  <si>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</si>
  <si>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</si>
  <si>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</si>
  <si>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</si>
  <si>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</si>
  <si>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</si>
  <si>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</si>
  <si>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</si>
  <si>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</si>
  <si>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</si>
  <si>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</si>
  <si>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</si>
  <si>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</si>
  <si>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</si>
  <si>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</si>
  <si>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</si>
  <si>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</si>
  <si>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</si>
  <si>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</si>
  <si>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</si>
  <si>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</si>
  <si>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</si>
  <si>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</si>
  <si>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</si>
  <si>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</si>
  <si>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</si>
  <si>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</si>
  <si>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</si>
  <si>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</si>
  <si>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</si>
  <si>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</si>
  <si>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</si>
  <si>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</si>
  <si>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</si>
  <si>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</si>
  <si>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</si>
  <si>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</si>
  <si>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</si>
  <si>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</si>
  <si>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</si>
  <si>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</si>
  <si>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</si>
  <si>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</si>
  <si>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</si>
  <si>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</si>
  <si>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</si>
  <si>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</si>
  <si>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</si>
  <si>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</si>
  <si>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</si>
  <si>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</si>
  <si>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</si>
  <si>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</si>
  <si>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</si>
  <si>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</si>
  <si>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</si>
  <si>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</si>
  <si>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</si>
  <si>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</si>
  <si>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</si>
  <si>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</si>
  <si>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</si>
  <si>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</si>
  <si>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</si>
  <si>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</si>
  <si>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</si>
  <si>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</si>
  <si>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</si>
  <si>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</si>
  <si>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</si>
  <si>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</si>
  <si>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</si>
  <si>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</si>
  <si>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</si>
  <si>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</si>
  <si>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</si>
  <si>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</si>
  <si>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</si>
  <si>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</si>
  <si>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</si>
  <si>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</si>
  <si>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</si>
  <si>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</si>
  <si>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</si>
  <si>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</si>
  <si>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</si>
  <si>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</si>
  <si>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</si>
  <si>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</si>
  <si>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</si>
  <si>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</si>
  <si>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</si>
  <si>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</si>
  <si>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</si>
  <si>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</si>
  <si>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</si>
  <si>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</si>
  <si>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</si>
  <si>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</si>
  <si>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</si>
  <si>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</si>
  <si>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</si>
  <si>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</si>
  <si>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</si>
  <si>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</si>
  <si>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</si>
  <si>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</si>
  <si>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</si>
  <si>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</si>
  <si>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</si>
  <si>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</si>
  <si>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</si>
  <si>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</si>
  <si>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</si>
  <si>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</si>
  <si>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</si>
  <si>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</si>
  <si>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</si>
  <si>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</si>
  <si>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</si>
  <si>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</si>
  <si>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</si>
  <si>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</si>
  <si>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</si>
  <si>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</si>
  <si>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</si>
  <si>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</si>
  <si>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</si>
  <si>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</si>
  <si>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</si>
  <si>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</si>
  <si>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</si>
  <si>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</si>
  <si>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</si>
  <si>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</si>
  <si>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</si>
  <si>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</si>
  <si>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</si>
  <si>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</si>
  <si>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</si>
  <si>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</si>
  <si>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</si>
  <si>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</si>
  <si>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</si>
  <si>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</si>
  <si>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</si>
  <si>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</si>
  <si>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</si>
  <si>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</si>
  <si>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</si>
  <si>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</si>
  <si>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</si>
  <si>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</si>
  <si>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</si>
  <si>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</si>
  <si>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</si>
  <si>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</si>
  <si>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</si>
  <si>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</si>
  <si>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</si>
  <si>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</si>
  <si>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</si>
  <si>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</si>
  <si>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</si>
  <si>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</si>
  <si>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</si>
  <si>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</si>
  <si>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</si>
  <si>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</si>
  <si>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</si>
  <si>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</si>
  <si>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</si>
  <si>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</si>
  <si>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</si>
  <si>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</si>
  <si>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</si>
  <si>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</si>
  <si>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</si>
  <si>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</si>
  <si>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</si>
  <si>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</si>
  <si>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</si>
  <si>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</si>
  <si>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</si>
  <si>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</si>
  <si>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</si>
  <si>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</si>
  <si>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</si>
  <si>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</si>
  <si>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</si>
  <si>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</si>
  <si>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</si>
  <si>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</si>
  <si>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</si>
  <si>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</si>
  <si>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</si>
  <si>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</si>
  <si>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</si>
  <si>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</si>
  <si>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</si>
  <si>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</si>
  <si>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</si>
  <si>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</si>
  <si>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</si>
  <si>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</si>
  <si>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</si>
  <si>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</si>
  <si>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</si>
  <si>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</si>
  <si>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</si>
  <si>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</si>
  <si>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</si>
  <si>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</si>
  <si>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</si>
  <si>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</si>
  <si>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</si>
  <si>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</si>
  <si>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</si>
  <si>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</si>
  <si>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</si>
  <si>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</si>
  <si>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</si>
  <si>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</si>
  <si>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</si>
  <si>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</si>
  <si>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</si>
  <si>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</si>
  <si>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</si>
  <si>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</si>
  <si>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</si>
  <si>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</si>
  <si>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</si>
  <si>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</si>
  <si>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</si>
  <si>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</si>
  <si>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</si>
  <si>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</si>
  <si>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</si>
  <si>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</si>
  <si>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</si>
  <si>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</si>
  <si>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</si>
  <si>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</si>
  <si>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</si>
  <si>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</si>
  <si>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</si>
  <si>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</si>
  <si>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</si>
  <si>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</si>
  <si>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</si>
  <si>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</si>
  <si>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</si>
  <si>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</si>
  <si>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</si>
  <si>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</si>
  <si>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</si>
  <si>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</si>
  <si>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</si>
  <si>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</si>
  <si>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</si>
  <si>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</si>
  <si>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</si>
  <si>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</si>
  <si>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</si>
  <si>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</si>
  <si>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</si>
  <si>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</si>
  <si>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</si>
  <si>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</si>
  <si>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</si>
  <si>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</si>
  <si>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</si>
  <si>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</si>
  <si>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</si>
  <si>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</si>
  <si>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</si>
  <si>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</si>
  <si>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</si>
  <si>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</si>
  <si>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</si>
  <si>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</si>
  <si>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</si>
  <si>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</si>
  <si>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</si>
  <si>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</si>
  <si>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</si>
  <si>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</si>
  <si>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</si>
  <si>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</si>
  <si>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</si>
  <si>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</si>
  <si>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</si>
  <si>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</si>
  <si>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</si>
  <si>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</si>
  <si>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</si>
  <si>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</si>
  <si>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</si>
  <si>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</si>
  <si>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</si>
  <si>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</si>
  <si>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</si>
  <si>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</si>
  <si>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</si>
  <si>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</si>
  <si>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</si>
  <si>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</si>
  <si>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</si>
  <si>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</si>
  <si>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</si>
  <si>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</si>
  <si>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</si>
  <si>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</si>
  <si>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</si>
  <si>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</si>
  <si>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</si>
  <si>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</si>
  <si>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</si>
  <si>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</si>
  <si>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</si>
  <si>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</si>
  <si>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</si>
  <si>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</si>
  <si>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</si>
  <si>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</si>
  <si>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</si>
  <si>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</si>
  <si>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</si>
  <si>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</si>
  <si>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</si>
  <si>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</si>
  <si>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</si>
  <si>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</si>
  <si>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</si>
  <si>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</si>
  <si>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</si>
  <si>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</si>
  <si>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</si>
  <si>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</si>
  <si>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</si>
  <si>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</si>
  <si>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</si>
  <si>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</si>
  <si>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</si>
  <si>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</si>
  <si>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</si>
  <si>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</si>
  <si>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</si>
  <si>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</si>
  <si>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</si>
  <si>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</si>
  <si>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</si>
  <si>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</si>
  <si>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</si>
  <si>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</si>
  <si>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</si>
  <si>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</si>
  <si>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</si>
  <si>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</si>
  <si>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</si>
  <si>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</si>
  <si>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</si>
  <si>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</si>
  <si>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</si>
  <si>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</si>
  <si>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</si>
  <si>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</si>
  <si>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</si>
  <si>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</si>
  <si>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</si>
  <si>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</si>
  <si>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</si>
  <si>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</si>
  <si>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</si>
  <si>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</si>
  <si>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</si>
  <si>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</si>
  <si>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</si>
  <si>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</si>
  <si>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</si>
  <si>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</si>
  <si>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</si>
  <si>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</si>
  <si>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</si>
  <si>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</si>
  <si>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</si>
  <si>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</si>
  <si>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</si>
  <si>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</si>
  <si>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</si>
  <si>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</si>
  <si>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</si>
  <si>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</si>
  <si>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</si>
  <si>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</si>
  <si>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</si>
  <si>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</si>
  <si>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</si>
  <si>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</si>
  <si>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</si>
  <si>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</si>
  <si>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</si>
  <si>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</si>
  <si>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</si>
  <si>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</si>
  <si>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</si>
  <si>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</si>
  <si>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</si>
  <si>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</si>
  <si>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</si>
  <si>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</si>
  <si>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</si>
  <si>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</si>
  <si>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</si>
  <si>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</si>
  <si>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</si>
  <si>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</si>
  <si>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</si>
  <si>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</si>
  <si>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</si>
  <si>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</si>
  <si>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</si>
  <si>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</si>
  <si>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</si>
  <si>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</si>
  <si>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</si>
  <si>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</si>
  <si>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</si>
  <si>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</si>
  <si>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</si>
  <si>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</si>
  <si>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</si>
  <si>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</si>
  <si>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</si>
  <si>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</si>
  <si>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</si>
  <si>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</si>
  <si>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</si>
  <si>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</si>
  <si>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</si>
  <si>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</si>
  <si>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</si>
  <si>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</si>
  <si>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</si>
  <si>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</si>
  <si>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</si>
  <si>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</si>
  <si>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</si>
  <si>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</si>
  <si>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</si>
  <si>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</si>
  <si>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</si>
  <si>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</si>
  <si>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</si>
  <si>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</si>
  <si>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</si>
  <si>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</si>
  <si>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</si>
  <si>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</si>
  <si>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</si>
  <si>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</si>
  <si>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</si>
  <si>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</si>
  <si>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</si>
  <si>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</si>
  <si>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</si>
  <si>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</si>
  <si>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</si>
  <si>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</si>
  <si>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</si>
  <si>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</si>
  <si>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</si>
  <si>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</si>
  <si>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</si>
  <si>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</si>
  <si>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</si>
  <si>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</si>
  <si>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</si>
  <si>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</si>
  <si>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</si>
  <si>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</si>
  <si>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</si>
  <si>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</si>
  <si>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</si>
  <si>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</si>
  <si>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</si>
  <si>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</si>
  <si>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</si>
  <si>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</si>
  <si>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</si>
  <si>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</si>
  <si>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</si>
  <si>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</si>
  <si>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</si>
  <si>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</si>
  <si>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</si>
  <si>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</si>
  <si>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</si>
  <si>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</si>
  <si>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</si>
  <si>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</si>
  <si>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</si>
  <si>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</si>
  <si>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</si>
  <si>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</si>
  <si>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</si>
  <si>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</si>
  <si>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</si>
  <si>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</si>
  <si>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</si>
  <si>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</si>
  <si>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</si>
  <si>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</si>
  <si>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</si>
  <si>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</si>
  <si>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</si>
  <si>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</si>
  <si>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</si>
  <si>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</si>
  <si>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</si>
  <si>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</si>
  <si>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</si>
  <si>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</si>
  <si>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</si>
  <si>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</si>
  <si>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</si>
  <si>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</si>
  <si>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</si>
  <si>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</si>
  <si>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</si>
  <si>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</si>
  <si>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</si>
  <si>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</si>
  <si>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</si>
  <si>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</si>
  <si>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</si>
  <si>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</si>
  <si>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</si>
  <si>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</si>
  <si>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</si>
  <si>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</si>
  <si>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</si>
  <si>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</si>
  <si>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</si>
  <si>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</si>
  <si>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</si>
  <si>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</si>
  <si>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</si>
  <si>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</si>
  <si>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</si>
  <si>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</si>
  <si>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</si>
  <si>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</si>
  <si>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</si>
  <si>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</si>
  <si>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</si>
  <si>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</si>
  <si>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</si>
  <si>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</si>
  <si>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</si>
  <si>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</si>
  <si>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</si>
  <si>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</si>
  <si>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</si>
  <si>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</si>
  <si>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</si>
  <si>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</si>
  <si>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</si>
  <si>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</si>
  <si>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</si>
  <si>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</si>
  <si>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</si>
  <si>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</si>
  <si>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</si>
  <si>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</si>
  <si>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</si>
  <si>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</si>
  <si>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</si>
  <si>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</si>
  <si>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</si>
  <si>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</si>
  <si>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</si>
  <si>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</si>
  <si>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</si>
  <si>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</si>
  <si>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</si>
  <si>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</si>
  <si>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</si>
  <si>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</si>
  <si>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</si>
  <si>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</si>
  <si>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</si>
  <si>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</si>
  <si>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</si>
  <si>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</si>
  <si>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</si>
  <si>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</si>
  <si>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</si>
  <si>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</si>
  <si>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</si>
  <si>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</si>
  <si>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</si>
  <si>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</si>
  <si>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</si>
  <si>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</si>
  <si>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</si>
  <si>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</si>
  <si>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</si>
  <si>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</si>
  <si>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</si>
  <si>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</si>
  <si>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</si>
  <si>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</si>
  <si>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</si>
  <si>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</si>
  <si>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</si>
  <si>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</si>
  <si>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</si>
  <si>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</si>
  <si>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</si>
  <si>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</si>
  <si>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</si>
  <si>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</si>
  <si>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</si>
  <si>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</si>
  <si>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</si>
  <si>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</si>
  <si>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</si>
  <si>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</si>
  <si>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</si>
  <si>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</si>
  <si>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</si>
  <si>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</si>
  <si>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</si>
  <si>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</si>
  <si>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</si>
  <si>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</si>
  <si>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</si>
  <si>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</si>
  <si>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</si>
  <si>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</si>
  <si>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</si>
  <si>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</si>
  <si>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</si>
  <si>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</si>
  <si>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</si>
  <si>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</si>
  <si>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</si>
  <si>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</si>
  <si>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</si>
  <si>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</si>
  <si>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</si>
  <si>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</si>
  <si>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</si>
  <si>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</si>
  <si>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</si>
  <si>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</si>
  <si>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</si>
  <si>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</si>
  <si>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</si>
  <si>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</si>
  <si>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</si>
  <si>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</si>
  <si>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</si>
  <si>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</si>
  <si>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</si>
  <si>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</si>
  <si>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</si>
  <si>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</si>
  <si>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</si>
  <si>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</si>
  <si>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</si>
  <si>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</si>
  <si>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</si>
  <si>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</si>
  <si>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</si>
  <si>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</si>
  <si>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</si>
  <si>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</si>
  <si>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</si>
  <si>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</si>
  <si>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</si>
  <si>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</si>
  <si>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</si>
  <si>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</si>
  <si>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</si>
  <si>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</si>
  <si>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</si>
  <si>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</si>
  <si>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</si>
  <si>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</si>
  <si>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</si>
  <si>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</si>
  <si>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</si>
  <si>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</si>
  <si>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</si>
  <si>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</si>
  <si>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</si>
  <si>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</si>
  <si>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</si>
  <si>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</si>
  <si>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</si>
  <si>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</si>
  <si>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</si>
  <si>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</si>
  <si>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</si>
  <si>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</si>
  <si>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</si>
  <si>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</si>
  <si>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</si>
  <si>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</si>
  <si>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</si>
  <si>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</si>
  <si>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</si>
  <si>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</si>
  <si>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</si>
  <si>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</si>
  <si>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</si>
  <si>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</si>
  <si>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</si>
  <si>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</si>
  <si>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</si>
  <si>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</si>
  <si>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</si>
  <si>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</si>
  <si>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</si>
  <si>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</si>
  <si>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</si>
  <si>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</si>
  <si>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</si>
  <si>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</si>
  <si>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</si>
  <si>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</si>
  <si>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</si>
  <si>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</si>
  <si>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</si>
  <si>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</si>
  <si>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</si>
  <si>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</si>
  <si>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</si>
  <si>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</si>
  <si>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</si>
  <si>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</si>
  <si>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</si>
  <si>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</si>
  <si>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</si>
  <si>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</si>
  <si>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</si>
  <si>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</si>
  <si>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</si>
  <si>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</si>
  <si>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</si>
  <si>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</si>
  <si>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</si>
  <si>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</si>
  <si>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</si>
  <si>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</si>
  <si>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</si>
  <si>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</si>
  <si>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</si>
  <si>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</si>
  <si>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</si>
  <si>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</si>
  <si>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</si>
  <si>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</si>
  <si>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</si>
  <si>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</si>
  <si>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</si>
  <si>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</si>
  <si>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</si>
  <si>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</si>
  <si>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</si>
  <si>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</si>
  <si>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</si>
  <si>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</si>
  <si>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</si>
  <si>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</si>
  <si>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</si>
  <si>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</si>
  <si>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</si>
  <si>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</si>
  <si>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</si>
  <si>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</si>
  <si>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</si>
  <si>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</si>
  <si>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</si>
  <si>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</si>
  <si>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</si>
  <si>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</si>
  <si>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</si>
  <si>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</si>
  <si>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</si>
  <si>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</si>
  <si>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</si>
  <si>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</si>
  <si>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</si>
  <si>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</si>
  <si>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</si>
  <si>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</si>
  <si>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</si>
  <si>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</si>
  <si>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</si>
  <si>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</si>
  <si>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</si>
  <si>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</si>
  <si>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</si>
  <si>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</si>
  <si>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</si>
  <si>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</si>
  <si>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</si>
  <si>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</si>
  <si>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</si>
  <si>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</si>
  <si>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</si>
  <si>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</si>
  <si>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</si>
  <si>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</si>
  <si>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</si>
  <si>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</si>
  <si>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</si>
  <si>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</si>
  <si>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</si>
  <si>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</si>
  <si>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</si>
  <si>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</si>
  <si>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</si>
  <si>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</si>
  <si>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</si>
  <si>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</si>
  <si>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</si>
  <si>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</si>
  <si>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</si>
  <si>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</si>
  <si>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</si>
  <si>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</si>
  <si>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</si>
  <si>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</si>
  <si>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</si>
  <si>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</si>
  <si>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</si>
  <si>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</si>
  <si>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</si>
  <si>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</si>
  <si>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</si>
  <si>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</si>
  <si>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</si>
  <si>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</si>
  <si>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</si>
  <si>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</si>
  <si>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</si>
  <si>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</si>
  <si>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</si>
  <si>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</si>
  <si>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</si>
  <si>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</si>
  <si>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</si>
  <si>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</si>
  <si>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</si>
  <si>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</si>
  <si>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</si>
  <si>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</si>
  <si>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</si>
  <si>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</si>
  <si>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</si>
  <si>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</si>
  <si>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</si>
  <si>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</si>
  <si>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</si>
  <si>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</si>
  <si>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</si>
  <si>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</si>
  <si>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</si>
  <si>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</si>
  <si>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</si>
  <si>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</si>
  <si>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</si>
  <si>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</si>
  <si>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</si>
  <si>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</si>
  <si>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</si>
  <si>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</si>
  <si>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</si>
  <si>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</si>
  <si>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</si>
  <si>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</si>
  <si>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</si>
  <si>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</si>
  <si>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</si>
  <si>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</si>
  <si>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</si>
  <si>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</si>
  <si>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</si>
  <si>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</si>
  <si>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</si>
  <si>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</si>
  <si>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</si>
  <si>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</si>
  <si>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</si>
  <si>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</si>
  <si>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</si>
  <si>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</si>
  <si>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</si>
  <si>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</si>
  <si>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</si>
  <si>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</si>
  <si>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</si>
  <si>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</si>
  <si>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</si>
  <si>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</si>
  <si>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</si>
  <si>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</si>
  <si>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</si>
  <si>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</si>
  <si>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</si>
  <si>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</si>
  <si>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</si>
  <si>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</si>
  <si>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</si>
  <si>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</si>
  <si>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</si>
  <si>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</si>
  <si>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</si>
  <si>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</si>
  <si>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</si>
  <si>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</si>
  <si>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</si>
  <si>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</si>
  <si>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</si>
  <si>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</si>
  <si>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</si>
  <si>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</si>
  <si>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</si>
  <si>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</si>
  <si>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</si>
  <si>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</si>
  <si>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</si>
  <si>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</si>
  <si>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</si>
  <si>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</si>
  <si>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</si>
  <si>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</si>
  <si>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</si>
  <si>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</si>
  <si>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</si>
  <si>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</si>
  <si>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</si>
  <si>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</si>
  <si>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</si>
  <si>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</si>
  <si>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</si>
  <si>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</si>
  <si>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</si>
  <si>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</si>
  <si>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</si>
  <si>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</si>
  <si>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</si>
  <si>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</si>
  <si>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</si>
  <si>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</si>
  <si>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</si>
  <si>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</si>
  <si>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</si>
  <si>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</si>
  <si>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</si>
  <si>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</si>
  <si>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</si>
  <si>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</si>
  <si>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</si>
  <si>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</si>
  <si>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</si>
  <si>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</si>
  <si>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</si>
  <si>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</si>
  <si>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</si>
  <si>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</si>
  <si>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</si>
  <si>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</si>
  <si>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</si>
  <si>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</si>
  <si>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</si>
  <si>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</si>
  <si>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</si>
  <si>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</si>
  <si>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</si>
  <si>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</si>
  <si>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</si>
  <si>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</si>
  <si>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</si>
  <si>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</si>
  <si>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</si>
  <si>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</si>
  <si>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</si>
  <si>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</si>
  <si>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</si>
  <si>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</si>
  <si>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</si>
  <si>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</si>
  <si>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</si>
  <si>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</si>
  <si>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</si>
  <si>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</si>
  <si>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</si>
  <si>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</si>
  <si>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</si>
  <si>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</si>
  <si>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</si>
  <si>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</si>
  <si>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</si>
  <si>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</si>
  <si>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</si>
  <si>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</si>
  <si>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</si>
  <si>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</si>
  <si>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</si>
  <si>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</si>
  <si>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</si>
  <si>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</si>
  <si>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</si>
  <si>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</si>
  <si>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</si>
  <si>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</si>
  <si>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</si>
  <si>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</si>
  <si>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</si>
  <si>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</si>
  <si>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</si>
  <si>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</si>
  <si>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</si>
  <si>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</si>
  <si>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</si>
  <si>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</si>
  <si>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</si>
  <si>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</si>
  <si>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</si>
  <si>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</si>
  <si>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</si>
  <si>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</si>
  <si>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</si>
  <si>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</si>
  <si>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</si>
  <si>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</si>
  <si>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</si>
  <si>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</si>
  <si>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</si>
  <si>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</si>
  <si>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</si>
  <si>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</si>
  <si>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</si>
  <si>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</si>
  <si>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</si>
  <si>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</si>
  <si>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</si>
  <si>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</si>
  <si>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</si>
  <si>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</si>
  <si>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</si>
  <si>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</si>
  <si>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</si>
  <si>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</si>
  <si>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</si>
  <si>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</si>
  <si>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</si>
  <si>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</si>
  <si>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</si>
  <si>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</si>
  <si>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</si>
  <si>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</si>
  <si>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</si>
  <si>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</si>
  <si>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</si>
  <si>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</si>
  <si>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</si>
  <si>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</si>
  <si>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</si>
  <si>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</si>
  <si>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</si>
  <si>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</si>
  <si>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</si>
  <si>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</si>
  <si>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</si>
  <si>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</si>
  <si>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</si>
  <si>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</si>
  <si>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</si>
  <si>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</si>
  <si>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</si>
  <si>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</si>
  <si>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</si>
  <si>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</si>
  <si>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</si>
  <si>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</si>
  <si>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</si>
  <si>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</si>
  <si>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</si>
  <si>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</si>
  <si>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</si>
  <si>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</si>
  <si>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</si>
  <si>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</si>
  <si>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</si>
  <si>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</si>
  <si>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</si>
  <si>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</si>
  <si>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</si>
  <si>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</si>
  <si>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</si>
  <si>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</si>
  <si>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</si>
  <si>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</si>
  <si>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</si>
  <si>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</si>
  <si>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</si>
  <si>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</si>
  <si>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</si>
  <si>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</si>
  <si>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</si>
  <si>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</si>
  <si>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</si>
  <si>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</si>
  <si>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</si>
  <si>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</si>
  <si>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</si>
  <si>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</si>
  <si>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</si>
  <si>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</si>
  <si>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</si>
  <si>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</si>
  <si>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</si>
  <si>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</si>
  <si>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</si>
  <si>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</si>
  <si>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</si>
  <si>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</si>
  <si>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</si>
  <si>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</si>
  <si>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</si>
  <si>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</si>
  <si>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</si>
  <si>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</si>
  <si>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</si>
  <si>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</si>
  <si>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</si>
  <si>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</si>
  <si>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</si>
  <si>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</si>
  <si>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</si>
  <si>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</si>
  <si>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</si>
  <si>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</si>
  <si>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</si>
  <si>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</si>
  <si>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</si>
  <si>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</si>
  <si>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</si>
  <si>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</si>
  <si>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</si>
  <si>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</si>
  <si>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</si>
  <si>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</si>
  <si>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</si>
  <si>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</si>
  <si>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</si>
  <si>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</si>
  <si>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</si>
  <si>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</si>
  <si>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</si>
  <si>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</si>
  <si>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</si>
  <si>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</si>
  <si>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</si>
  <si>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</si>
  <si>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</si>
  <si>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</si>
  <si>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</si>
  <si>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</si>
  <si>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</si>
  <si>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</si>
  <si>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</si>
  <si>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</si>
  <si>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</si>
  <si>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</si>
  <si>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</si>
  <si>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</si>
  <si>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</si>
  <si>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</si>
  <si>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</si>
  <si>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</si>
  <si>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</si>
  <si>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</si>
  <si>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</si>
  <si>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</si>
  <si>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</si>
  <si>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</si>
  <si>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</si>
  <si>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</si>
  <si>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</si>
  <si>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</si>
  <si>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</si>
  <si>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</si>
  <si>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</si>
  <si>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</si>
  <si>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</si>
  <si>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</si>
  <si>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</si>
  <si>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</si>
  <si>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</si>
  <si>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</si>
  <si>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</si>
  <si>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</si>
  <si>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</si>
  <si>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</si>
  <si>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</si>
  <si>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</si>
  <si>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</si>
  <si>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</si>
  <si>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</si>
  <si>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</si>
  <si>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</si>
  <si>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</si>
  <si>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</si>
  <si>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</si>
  <si>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</si>
  <si>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</si>
  <si>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</si>
  <si>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</si>
  <si>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</si>
  <si>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</si>
  <si>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</si>
  <si>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</si>
  <si>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</si>
  <si>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</si>
  <si>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</si>
  <si>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</si>
  <si>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</si>
  <si>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</si>
  <si>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</si>
  <si>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</si>
  <si>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</si>
  <si>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</si>
  <si>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</si>
  <si>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</si>
  <si>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</si>
  <si>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</si>
  <si>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</si>
  <si>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</si>
  <si>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</si>
  <si>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</si>
  <si>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</si>
  <si>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</si>
  <si>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</si>
  <si>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</si>
  <si>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</si>
  <si>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</si>
  <si>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</si>
  <si>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</si>
  <si>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</si>
  <si>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</si>
  <si>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</si>
  <si>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</si>
  <si>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</si>
  <si>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</si>
  <si>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</si>
  <si>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</si>
  <si>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</si>
  <si>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</si>
  <si>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</si>
  <si>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</si>
  <si>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</si>
  <si>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</si>
  <si>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</si>
  <si>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</si>
  <si>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</si>
  <si>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</si>
  <si>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</si>
  <si>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</si>
  <si>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</si>
  <si>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</si>
  <si>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</si>
  <si>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</si>
  <si>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</si>
  <si>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</si>
  <si>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</si>
  <si>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</si>
  <si>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</si>
  <si>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</si>
  <si>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</si>
  <si>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</si>
  <si>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</si>
  <si>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</si>
  <si>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</si>
  <si>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</si>
  <si>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</si>
  <si>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</si>
  <si>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</si>
  <si>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</si>
  <si>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</si>
  <si>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</si>
  <si>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</si>
  <si>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</si>
  <si>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</si>
  <si>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</si>
  <si>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</si>
  <si>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</si>
  <si>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</si>
  <si>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</si>
  <si>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</si>
  <si>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</si>
  <si>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</si>
  <si>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</si>
  <si>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</si>
  <si>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</si>
  <si>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</si>
  <si>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</si>
  <si>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</si>
  <si>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</si>
  <si>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</si>
  <si>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</si>
  <si>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</si>
  <si>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</si>
  <si>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</si>
  <si>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</si>
  <si>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</si>
  <si>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</si>
  <si>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</si>
  <si>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</si>
  <si>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</si>
  <si>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</si>
  <si>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</si>
  <si>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</si>
  <si>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</si>
  <si>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</si>
  <si>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</si>
  <si>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</si>
  <si>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</si>
  <si>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</si>
  <si>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</si>
  <si>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</si>
  <si>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</si>
  <si>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</si>
  <si>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</si>
  <si>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</si>
  <si>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</si>
  <si>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</si>
  <si>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</si>
  <si>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</si>
  <si>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</si>
  <si>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</si>
  <si>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</si>
  <si>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</si>
  <si>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</si>
  <si>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</si>
  <si>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</si>
  <si>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</si>
  <si>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</si>
  <si>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</si>
  <si>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</si>
  <si>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</si>
  <si>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</si>
  <si>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</si>
  <si>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</si>
  <si>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</si>
  <si>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</si>
  <si>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</si>
  <si>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</si>
  <si>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</si>
  <si>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</si>
  <si>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</si>
  <si>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</si>
  <si>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</si>
  <si>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</si>
  <si>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</si>
  <si>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</si>
  <si>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</si>
  <si>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</si>
  <si>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</si>
  <si>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</si>
  <si>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</si>
  <si>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</si>
  <si>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</si>
  <si>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</si>
  <si>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</si>
  <si>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</si>
  <si>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</si>
  <si>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</si>
  <si>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</si>
  <si>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</si>
  <si>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</si>
  <si>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</si>
  <si>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</si>
  <si>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</si>
  <si>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</si>
  <si>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</si>
  <si>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</si>
  <si>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</si>
  <si>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</si>
  <si>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</si>
  <si>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</si>
  <si>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</si>
  <si>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</si>
  <si>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</si>
  <si>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</si>
  <si>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</si>
  <si>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</si>
  <si>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</si>
  <si>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</si>
  <si>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</si>
  <si>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</si>
  <si>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</si>
  <si>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</si>
  <si>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</si>
  <si>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</si>
  <si>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</si>
  <si>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</si>
  <si>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</si>
  <si>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</si>
  <si>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</si>
  <si>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</si>
  <si>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</si>
  <si>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</si>
  <si>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</si>
  <si>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</si>
  <si>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</si>
  <si>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</si>
  <si>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</si>
  <si>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</si>
  <si>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</si>
  <si>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</si>
  <si>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</si>
  <si>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</si>
  <si>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</si>
  <si>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</si>
  <si>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</si>
  <si>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</si>
  <si>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</si>
  <si>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</si>
  <si>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</si>
  <si>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</si>
  <si>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</si>
  <si>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</si>
  <si>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</si>
  <si>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</si>
  <si>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</si>
  <si>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</si>
  <si>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</si>
  <si>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</si>
  <si>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</si>
  <si>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</si>
  <si>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</si>
  <si>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</si>
  <si>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</si>
  <si>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</si>
  <si>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</si>
  <si>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</si>
  <si>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</si>
  <si>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</si>
  <si>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</si>
  <si>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</si>
  <si>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</si>
  <si>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</si>
  <si>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</si>
  <si>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</si>
  <si>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</si>
  <si>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</si>
  <si>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</si>
  <si>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</si>
  <si>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</si>
  <si>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</si>
  <si>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</si>
  <si>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</si>
  <si>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</si>
  <si>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</si>
  <si>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</si>
  <si>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</si>
  <si>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</si>
  <si>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</si>
  <si>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</si>
  <si>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</si>
  <si>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</si>
  <si>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</si>
  <si>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</si>
  <si>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</si>
  <si>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</si>
  <si>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</si>
  <si>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</si>
  <si>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</si>
  <si>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</si>
  <si>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</si>
  <si>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</si>
  <si>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</si>
  <si>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</si>
  <si>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</si>
  <si>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</si>
  <si>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</si>
  <si>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</si>
  <si>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</si>
  <si>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</si>
  <si>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</si>
  <si>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</si>
  <si>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</si>
  <si>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</si>
  <si>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</si>
  <si>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</si>
  <si>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</si>
  <si>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</si>
  <si>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</si>
  <si>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</si>
  <si>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</si>
  <si>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</si>
  <si>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</si>
  <si>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</si>
  <si>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</si>
  <si>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</si>
  <si>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</si>
  <si>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</si>
  <si>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</si>
  <si>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</si>
  <si>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</si>
  <si>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</si>
  <si>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</si>
  <si>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</si>
  <si>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</si>
  <si>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</si>
  <si>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</si>
  <si>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</si>
  <si>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</si>
  <si>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</si>
  <si>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</si>
  <si>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</si>
  <si>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</si>
  <si>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</si>
  <si>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</si>
  <si>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</si>
  <si>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</si>
  <si>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</si>
  <si>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</si>
  <si>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</si>
  <si>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</si>
  <si>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</si>
  <si>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</si>
  <si>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</si>
  <si>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</si>
  <si>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</si>
  <si>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</si>
  <si>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</si>
  <si>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</si>
  <si>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</si>
  <si>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</si>
  <si>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</si>
  <si>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</si>
  <si>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</si>
  <si>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</si>
  <si>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</si>
  <si>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</si>
  <si>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</si>
  <si>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</si>
  <si>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</si>
  <si>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</si>
  <si>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</si>
  <si>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</si>
  <si>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</si>
  <si>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</si>
  <si>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</si>
  <si>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</si>
  <si>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</si>
  <si>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</si>
  <si>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</si>
  <si>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</si>
  <si>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</si>
  <si>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</si>
  <si>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</si>
  <si>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</si>
  <si>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</si>
  <si>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</si>
  <si>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</si>
  <si>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</si>
  <si>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</si>
  <si>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</si>
  <si>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</si>
  <si>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</si>
  <si>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</si>
  <si>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</si>
  <si>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</si>
  <si>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</si>
  <si>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</si>
  <si>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</si>
  <si>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</si>
  <si>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</si>
  <si>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</si>
  <si>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</si>
  <si>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</si>
  <si>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</si>
  <si>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</si>
  <si>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</si>
  <si>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</si>
  <si>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</si>
  <si>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</si>
  <si>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</si>
  <si>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</si>
  <si>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</si>
  <si>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</si>
  <si>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</si>
  <si>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</si>
  <si>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</si>
  <si>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</si>
  <si>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</si>
  <si>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</si>
  <si>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</si>
  <si>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</si>
  <si>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</si>
  <si>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</si>
  <si>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</si>
  <si>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</si>
  <si>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</si>
  <si>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</si>
  <si>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</si>
  <si>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</si>
  <si>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</si>
  <si>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</si>
  <si>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</si>
  <si>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</si>
  <si>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</si>
  <si>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</si>
  <si>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</si>
  <si>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</si>
  <si>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</si>
  <si>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</si>
  <si>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</si>
  <si>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</si>
  <si>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</si>
  <si>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</si>
  <si>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</si>
  <si>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</si>
  <si>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</si>
  <si>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</si>
  <si>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</si>
  <si>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</si>
  <si>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</si>
  <si>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</si>
  <si>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</si>
  <si>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</si>
  <si>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</si>
  <si>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</si>
  <si>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</si>
  <si>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</si>
  <si>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</si>
  <si>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</si>
  <si>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</si>
  <si>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</si>
  <si>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</si>
  <si>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</si>
  <si>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</si>
  <si>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</si>
  <si>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</si>
  <si>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</si>
  <si>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</si>
  <si>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</si>
  <si>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</si>
  <si>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</si>
  <si>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</si>
  <si>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</si>
  <si>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</si>
  <si>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</si>
  <si>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</si>
  <si>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</si>
  <si>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</si>
  <si>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</si>
  <si>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</si>
  <si>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</si>
  <si>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</si>
  <si>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</si>
  <si>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</si>
  <si>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</si>
  <si>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</si>
  <si>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</si>
  <si>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</si>
  <si>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</si>
  <si>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</si>
  <si>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</si>
  <si>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</si>
  <si>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</si>
  <si>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</si>
  <si>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</si>
  <si>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</si>
  <si>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</si>
  <si>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</si>
  <si>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</si>
  <si>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</si>
  <si>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</si>
  <si>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</si>
  <si>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</si>
  <si>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</si>
  <si>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</si>
  <si>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</si>
  <si>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</si>
  <si>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</si>
  <si>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</si>
  <si>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</si>
  <si>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</si>
  <si>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</si>
  <si>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</si>
  <si>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</si>
  <si>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</si>
  <si>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</si>
  <si>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</si>
  <si>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</si>
  <si>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</si>
  <si>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</si>
  <si>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</si>
  <si>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</si>
  <si>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</si>
  <si>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</si>
  <si>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</si>
  <si>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</si>
  <si>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</si>
  <si>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</si>
  <si>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</si>
  <si>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</si>
  <si>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</si>
  <si>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</si>
  <si>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</si>
  <si>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</si>
  <si>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</si>
  <si>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</si>
  <si>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</si>
  <si>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</si>
  <si>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</si>
  <si>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</si>
  <si>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</si>
  <si>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</si>
  <si>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</si>
  <si>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</si>
  <si>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</si>
  <si>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</si>
  <si>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</si>
  <si>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</si>
  <si>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</si>
  <si>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</si>
  <si>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</si>
  <si>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</si>
  <si>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</si>
  <si>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</si>
  <si>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</si>
  <si>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</si>
  <si>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</si>
  <si>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</si>
  <si>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</si>
  <si>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</si>
  <si>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</si>
  <si>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</si>
  <si>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</si>
  <si>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</si>
  <si>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</si>
  <si>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</si>
  <si>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</si>
  <si>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</si>
  <si>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</si>
  <si>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</si>
  <si>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</si>
  <si>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</si>
  <si>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</si>
  <si>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</si>
  <si>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</si>
  <si>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</si>
  <si>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</si>
  <si>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</si>
  <si>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</si>
  <si>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</si>
  <si>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</si>
  <si>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</si>
  <si>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</si>
  <si>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</si>
  <si>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</si>
  <si>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</si>
  <si>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</si>
  <si>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</si>
  <si>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</si>
  <si>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</si>
  <si>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</si>
  <si>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</si>
  <si>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</si>
  <si>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</si>
  <si>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</si>
  <si>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</si>
  <si>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</si>
  <si>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</si>
  <si>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</si>
  <si>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</si>
  <si>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</si>
  <si>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</si>
  <si>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</si>
  <si>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</si>
  <si>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</si>
  <si>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</si>
  <si>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</si>
  <si>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</si>
  <si>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</si>
  <si>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</si>
  <si>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</si>
  <si>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</si>
  <si>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</si>
  <si>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</si>
  <si>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</si>
  <si>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</si>
  <si>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</si>
  <si>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</si>
  <si>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</si>
  <si>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</si>
  <si>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</si>
  <si>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</si>
  <si>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</si>
  <si>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</si>
  <si>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</si>
  <si>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</si>
  <si>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</si>
  <si>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</si>
  <si>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</si>
  <si>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</si>
  <si>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</si>
  <si>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</si>
  <si>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</si>
  <si>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</si>
  <si>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</si>
  <si>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</si>
  <si>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</si>
  <si>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</si>
  <si>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</si>
  <si>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</si>
  <si>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</si>
  <si>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</si>
  <si>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</si>
  <si>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</si>
  <si>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</si>
  <si>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</si>
  <si>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</si>
  <si>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</si>
  <si>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</si>
  <si>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</si>
  <si>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</si>
  <si>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</si>
  <si>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</si>
  <si>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</si>
  <si>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</si>
  <si>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</si>
  <si>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</si>
  <si>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</si>
  <si>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</si>
  <si>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</si>
  <si>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</si>
  <si>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</si>
  <si>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</si>
  <si>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</si>
  <si>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</si>
  <si>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</si>
  <si>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</si>
  <si>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</si>
  <si>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</si>
  <si>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</si>
  <si>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</si>
  <si>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</si>
  <si>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</si>
  <si>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</si>
  <si>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</si>
  <si>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</si>
  <si>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</si>
  <si>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</si>
  <si>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</si>
  <si>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</si>
  <si>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</si>
  <si>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</si>
  <si>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</si>
  <si>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</si>
  <si>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</si>
  <si>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</si>
  <si>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</si>
  <si>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</si>
  <si>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</si>
  <si>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</si>
  <si>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</si>
  <si>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</si>
  <si>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</si>
  <si>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</si>
  <si>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</si>
  <si>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</si>
  <si>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</si>
  <si>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</si>
  <si>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</si>
  <si>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</si>
  <si>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</si>
  <si>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</si>
  <si>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</si>
  <si>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</si>
  <si>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</si>
  <si>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</si>
  <si>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</si>
  <si>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</si>
  <si>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</si>
  <si>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</si>
  <si>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</si>
  <si>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</si>
  <si>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</si>
  <si>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</si>
  <si>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</si>
  <si>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</si>
  <si>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</si>
  <si>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</si>
  <si>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</si>
  <si>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</si>
  <si>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</si>
  <si>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</si>
  <si>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</si>
  <si>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</si>
  <si>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</si>
  <si>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</si>
  <si>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</si>
  <si>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</si>
  <si>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</si>
  <si>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</si>
  <si>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</si>
  <si>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</si>
  <si>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</si>
  <si>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</si>
  <si>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</si>
  <si>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</si>
  <si>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</si>
  <si>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</si>
  <si>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</si>
  <si>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</si>
  <si>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</si>
  <si>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</si>
  <si>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</si>
  <si>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</si>
  <si>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</si>
  <si>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</si>
  <si>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</si>
  <si>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</si>
  <si>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</si>
  <si>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</si>
  <si>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</si>
  <si>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</si>
  <si>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</si>
  <si>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</si>
  <si>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</si>
  <si>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</si>
  <si>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</si>
  <si>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</si>
  <si>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</si>
  <si>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</si>
  <si>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</si>
  <si>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</si>
  <si>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</si>
  <si>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</si>
  <si>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</si>
  <si>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</si>
  <si>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</si>
  <si>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</si>
  <si>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</si>
  <si>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</si>
  <si>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</si>
  <si>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</si>
  <si>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</si>
  <si>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</si>
  <si>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</si>
  <si>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</si>
  <si>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</si>
  <si>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</si>
  <si>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</si>
  <si>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</si>
  <si>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</si>
  <si>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</si>
  <si>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</si>
  <si>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</si>
  <si>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</si>
  <si>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</si>
  <si>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</si>
  <si>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</si>
  <si>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</si>
  <si>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</si>
  <si>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</si>
  <si>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</si>
  <si>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</si>
  <si>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</si>
  <si>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</si>
  <si>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</si>
  <si>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</si>
  <si>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</si>
  <si>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</si>
  <si>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</si>
  <si>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</si>
  <si>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</si>
  <si>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</si>
  <si>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</si>
  <si>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</si>
  <si>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</si>
  <si>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</si>
  <si>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</si>
  <si>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</si>
  <si>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</si>
  <si>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</si>
  <si>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</si>
  <si>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</si>
  <si>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</si>
  <si>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</si>
  <si>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</si>
  <si>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</si>
  <si>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</si>
  <si>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</si>
  <si>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</si>
  <si>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</si>
  <si>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</si>
  <si>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</si>
  <si>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</si>
  <si>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</si>
  <si>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</si>
  <si>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</si>
  <si>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</si>
  <si>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</si>
  <si>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</si>
  <si>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</si>
  <si>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</si>
  <si>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</si>
  <si>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</si>
  <si>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</si>
  <si>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</si>
  <si>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</si>
  <si>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</si>
  <si>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</si>
  <si>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</si>
  <si>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</si>
  <si>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</si>
  <si>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</si>
  <si>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</si>
  <si>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</si>
  <si>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</si>
  <si>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</si>
  <si>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</si>
  <si>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</si>
  <si>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</si>
  <si>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</si>
  <si>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</si>
  <si>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</si>
  <si>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</si>
  <si>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</si>
  <si>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</si>
  <si>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</si>
  <si>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</si>
  <si>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</si>
  <si>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</si>
  <si>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</si>
  <si>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</si>
  <si>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</si>
  <si>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</si>
  <si>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</si>
  <si>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</si>
  <si>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</si>
  <si>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</si>
  <si>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</si>
  <si>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</si>
  <si>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</si>
  <si>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</si>
  <si>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</si>
  <si>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</si>
  <si>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</si>
  <si>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</si>
  <si>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</si>
  <si>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</si>
  <si>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</si>
  <si>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</si>
  <si>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</si>
  <si>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</si>
  <si>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</si>
  <si>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</si>
  <si>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</si>
  <si>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</si>
  <si>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</si>
  <si>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</si>
  <si>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</si>
  <si>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</si>
  <si>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</si>
  <si>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</si>
  <si>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</si>
  <si>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</si>
  <si>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</si>
  <si>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</si>
  <si>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</si>
  <si>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</si>
  <si>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</si>
  <si>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</si>
  <si>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</si>
  <si>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</si>
  <si>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</si>
  <si>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</si>
  <si>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</si>
  <si>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</si>
  <si>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</si>
  <si>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</si>
  <si>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</si>
  <si>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</si>
  <si>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</si>
  <si>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</si>
  <si>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</si>
  <si>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</si>
  <si>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</si>
  <si>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</si>
  <si>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</si>
  <si>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</si>
  <si>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</si>
  <si>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</si>
  <si>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</si>
  <si>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</si>
  <si>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</si>
  <si>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</si>
  <si>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</si>
  <si>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</si>
  <si>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</si>
  <si>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</si>
  <si>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</si>
  <si>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</si>
  <si>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</si>
  <si>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</si>
  <si>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</si>
  <si>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</si>
  <si>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</si>
  <si>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</si>
  <si>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</si>
  <si>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</si>
  <si>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</si>
  <si>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</si>
  <si>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</si>
  <si>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</si>
  <si>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</si>
  <si>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</si>
  <si>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</si>
  <si>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</si>
  <si>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</si>
  <si>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</si>
  <si>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</si>
  <si>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</si>
  <si>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</si>
  <si>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</si>
  <si>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</si>
  <si>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</si>
  <si>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</si>
  <si>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</si>
  <si>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</si>
  <si>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</si>
  <si>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</si>
  <si>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</si>
  <si>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</si>
  <si>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</si>
  <si>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</si>
  <si>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</si>
  <si>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</si>
  <si>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</si>
  <si>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</si>
  <si>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</si>
  <si>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</si>
  <si>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</si>
  <si>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</si>
  <si>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</si>
  <si>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</si>
  <si>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</si>
  <si>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</si>
  <si>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</si>
  <si>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</si>
  <si>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</si>
  <si>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</si>
  <si>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</si>
  <si>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</si>
  <si>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</si>
  <si>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</si>
  <si>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</si>
  <si>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</si>
  <si>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</si>
  <si>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</si>
  <si>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</si>
  <si>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</si>
  <si>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</si>
  <si>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</si>
  <si>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</si>
  <si>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</si>
  <si>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</si>
  <si>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</si>
  <si>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</si>
  <si>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</si>
  <si>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</si>
  <si>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</si>
  <si>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</si>
  <si>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</si>
  <si>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</si>
  <si>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</si>
  <si>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</si>
  <si>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</si>
  <si>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</si>
  <si>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</si>
  <si>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</si>
  <si>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</si>
  <si>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</si>
  <si>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</si>
  <si>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</si>
  <si>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</si>
  <si>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</si>
  <si>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</si>
  <si>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</si>
  <si>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</si>
  <si>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</si>
  <si>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</si>
  <si>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</si>
  <si>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</si>
  <si>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</si>
  <si>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</si>
  <si>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</si>
  <si>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</si>
  <si>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</si>
  <si>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</si>
  <si>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</si>
  <si>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</si>
  <si>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</si>
  <si>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</si>
  <si>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</si>
  <si>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</si>
  <si>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</si>
  <si>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</si>
  <si>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</si>
  <si>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</si>
  <si>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</si>
  <si>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</si>
  <si>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</si>
  <si>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</si>
  <si>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</si>
  <si>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</si>
  <si>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</si>
  <si>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</si>
  <si>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</si>
  <si>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</si>
  <si>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</si>
  <si>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</si>
  <si>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</si>
  <si>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</si>
  <si>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</si>
  <si>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</si>
  <si>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</si>
  <si>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</si>
  <si>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</si>
  <si>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</si>
  <si>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</si>
  <si>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</si>
  <si>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</si>
  <si>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</si>
  <si>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</si>
  <si>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</si>
  <si>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</si>
  <si>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</si>
  <si>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</si>
  <si>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</si>
  <si>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</si>
  <si>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</si>
  <si>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</si>
  <si>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</si>
  <si>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</si>
  <si>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</si>
  <si>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</si>
  <si>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</si>
  <si>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</si>
  <si>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</si>
  <si>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</si>
  <si>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</si>
  <si>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</si>
  <si>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</si>
  <si>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</si>
  <si>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</si>
  <si>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</si>
  <si>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</si>
  <si>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</si>
  <si>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</si>
  <si>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</si>
  <si>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</si>
  <si>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</si>
  <si>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</si>
  <si>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</si>
  <si>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</si>
  <si>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</si>
  <si>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</si>
  <si>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</si>
  <si>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</si>
  <si>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</si>
  <si>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</si>
  <si>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</si>
  <si>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</si>
  <si>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</si>
  <si>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</si>
  <si>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</si>
  <si>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</si>
  <si>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</si>
  <si>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</si>
  <si>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</si>
  <si>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</si>
  <si>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</si>
  <si>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</si>
  <si>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</si>
  <si>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</si>
  <si>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</si>
  <si>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</si>
  <si>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</si>
  <si>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</si>
  <si>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</si>
  <si>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</si>
  <si>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</si>
  <si>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</si>
  <si>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</si>
  <si>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</si>
  <si>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</si>
  <si>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</si>
  <si>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</si>
  <si>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</si>
  <si>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</si>
  <si>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</si>
  <si>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</si>
  <si>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</si>
  <si>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</si>
  <si>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</si>
  <si>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</si>
  <si>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</si>
  <si>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</si>
  <si>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</si>
  <si>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</si>
  <si>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</si>
  <si>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</si>
  <si>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</si>
  <si>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</si>
  <si>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</si>
  <si>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</si>
  <si>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</si>
  <si>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</si>
  <si>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</si>
  <si>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</si>
  <si>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</si>
  <si>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</si>
  <si>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</si>
  <si>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</si>
  <si>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</si>
  <si>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</si>
  <si>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</si>
  <si>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</si>
  <si>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</si>
  <si>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</si>
  <si>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</si>
  <si>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</si>
  <si>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</si>
  <si>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</si>
  <si>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</si>
  <si>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</si>
  <si>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</si>
  <si>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</si>
  <si>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</si>
  <si>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</si>
  <si>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</si>
  <si>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</si>
  <si>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</si>
  <si>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</si>
  <si>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</si>
  <si>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</si>
  <si>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</si>
  <si>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</si>
  <si>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</si>
  <si>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</si>
  <si>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</si>
  <si>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</si>
  <si>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</si>
  <si>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</si>
  <si>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</si>
  <si>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</si>
  <si>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</si>
  <si>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</si>
  <si>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</si>
  <si>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</si>
  <si>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</si>
  <si>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</si>
  <si>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</si>
  <si>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</si>
  <si>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</si>
  <si>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</si>
  <si>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</si>
  <si>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</si>
  <si>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</si>
  <si>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</si>
  <si>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</si>
  <si>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</si>
  <si>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</si>
  <si>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</si>
  <si>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</si>
  <si>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</si>
  <si>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</si>
  <si>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</si>
  <si>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</si>
  <si>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</si>
  <si>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</si>
  <si>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</si>
  <si>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</si>
  <si>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</si>
  <si>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</si>
  <si>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</si>
  <si>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</si>
  <si>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</si>
  <si>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</si>
  <si>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</si>
  <si>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</si>
  <si>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</si>
  <si>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</si>
  <si>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</si>
  <si>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</si>
  <si>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</si>
  <si>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</si>
  <si>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</si>
  <si>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</si>
  <si>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</si>
  <si>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</si>
  <si>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</si>
  <si>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</si>
  <si>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</si>
  <si>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</si>
  <si>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</si>
  <si>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</si>
  <si>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</si>
  <si>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</si>
  <si>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</si>
  <si>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</si>
  <si>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</si>
  <si>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</si>
  <si>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</si>
  <si>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</si>
  <si>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</si>
  <si>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</si>
  <si>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</si>
  <si>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</si>
  <si>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</si>
  <si>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</si>
  <si>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</si>
  <si>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</si>
  <si>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</si>
  <si>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</si>
  <si>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</si>
  <si>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</si>
  <si>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</si>
  <si>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</si>
  <si>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</si>
  <si>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</si>
  <si>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</si>
  <si>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</si>
  <si>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</si>
  <si>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</si>
  <si>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</si>
  <si>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</si>
  <si>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</si>
  <si>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</si>
  <si>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</si>
  <si>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</si>
  <si>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</si>
  <si>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</si>
  <si>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</si>
  <si>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</si>
  <si>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</si>
  <si>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</si>
  <si>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</si>
  <si>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</si>
  <si>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</si>
  <si>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</si>
  <si>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</si>
  <si>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</si>
  <si>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</si>
  <si>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</si>
  <si>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</si>
  <si>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</si>
  <si>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</si>
  <si>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</si>
  <si>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</si>
  <si>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</si>
  <si>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</si>
  <si>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</si>
  <si>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</si>
  <si>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</si>
  <si>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</si>
  <si>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</si>
  <si>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</si>
  <si>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</si>
  <si>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</si>
  <si>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</si>
  <si>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</si>
  <si>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</si>
  <si>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</si>
  <si>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</si>
  <si>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</si>
  <si>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</si>
  <si>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</si>
  <si>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</si>
  <si>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</si>
  <si>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</si>
  <si>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</si>
  <si>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</si>
  <si>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</si>
  <si>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</si>
  <si>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</si>
  <si>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</si>
  <si>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</si>
  <si>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</si>
  <si>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</si>
  <si>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</si>
  <si>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</si>
  <si>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</si>
  <si>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</si>
  <si>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</si>
  <si>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</si>
  <si>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</si>
  <si>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</si>
  <si>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</si>
  <si>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</si>
  <si>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</si>
  <si>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</si>
  <si>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</si>
  <si>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</si>
  <si>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</si>
  <si>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</si>
  <si>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</si>
  <si>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</si>
  <si>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</si>
  <si>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</si>
  <si>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</si>
  <si>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</si>
  <si>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</si>
  <si>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</si>
  <si>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</si>
  <si>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</si>
  <si>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</si>
  <si>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</si>
  <si>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</si>
  <si>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</si>
  <si>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</si>
  <si>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</si>
  <si>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</si>
  <si>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</si>
  <si>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</si>
  <si>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</si>
  <si>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</si>
  <si>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</si>
  <si>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</si>
  <si>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</si>
  <si>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</si>
  <si>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</si>
  <si>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</si>
  <si>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</si>
  <si>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</si>
  <si>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</si>
  <si>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</si>
  <si>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</si>
  <si>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</si>
  <si>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</si>
  <si>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</si>
  <si>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</si>
  <si>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</si>
  <si>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</si>
  <si>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</si>
  <si>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</si>
  <si>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</si>
  <si>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</si>
  <si>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</si>
  <si>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</si>
  <si>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</si>
  <si>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</si>
  <si>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</si>
  <si>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</si>
  <si>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</si>
  <si>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</si>
  <si>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</si>
  <si>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</si>
  <si>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</si>
  <si>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</si>
  <si>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</si>
  <si>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</si>
  <si>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</si>
  <si>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</si>
  <si>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</si>
  <si>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</si>
  <si>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</si>
  <si>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</si>
  <si>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</si>
  <si>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</si>
  <si>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</si>
  <si>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</si>
  <si>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</si>
  <si>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</si>
  <si>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</si>
  <si>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</si>
  <si>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</si>
  <si>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</si>
  <si>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</si>
  <si>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</si>
  <si>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</si>
  <si>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</si>
  <si>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</si>
  <si>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</si>
  <si>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</si>
  <si>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</si>
  <si>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</si>
  <si>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</si>
  <si>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</si>
  <si>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</si>
  <si>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</si>
  <si>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</si>
  <si>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</si>
  <si>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</si>
  <si>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</si>
  <si>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</si>
  <si>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</si>
  <si>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</si>
  <si>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</si>
  <si>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</si>
  <si>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</si>
  <si>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</si>
  <si>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</si>
  <si>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</si>
  <si>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</si>
  <si>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</si>
  <si>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</si>
  <si>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</si>
  <si>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</si>
  <si>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</si>
  <si>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</si>
  <si>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</si>
  <si>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</si>
  <si>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</si>
  <si>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</si>
  <si>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</si>
  <si>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</si>
  <si>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</si>
  <si>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</si>
  <si>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</si>
  <si>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</si>
  <si>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</si>
  <si>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</si>
  <si>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</si>
  <si>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</si>
  <si>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</si>
  <si>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</si>
  <si>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</si>
  <si>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</si>
  <si>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</si>
  <si>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</si>
  <si>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</si>
  <si>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</si>
  <si>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</si>
  <si>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</si>
  <si>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</si>
  <si>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</si>
  <si>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</si>
  <si>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</si>
  <si>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</si>
  <si>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</si>
  <si>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</si>
  <si>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</si>
  <si>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</si>
  <si>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</si>
  <si>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</si>
  <si>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</si>
  <si>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</si>
  <si>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</si>
  <si>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</si>
  <si>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</si>
  <si>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</si>
  <si>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</si>
  <si>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</si>
  <si>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</si>
  <si>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</si>
  <si>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</si>
  <si>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</si>
  <si>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</si>
  <si>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</si>
  <si>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</si>
  <si>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</si>
  <si>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</si>
  <si>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</si>
  <si>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</si>
  <si>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</si>
  <si>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</si>
  <si>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</si>
  <si>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</si>
  <si>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</si>
  <si>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</si>
  <si>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</si>
  <si>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</si>
  <si>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</si>
  <si>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</si>
  <si>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</si>
  <si>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</si>
  <si>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</si>
  <si>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</si>
  <si>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</si>
  <si>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</si>
  <si>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</si>
  <si>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</si>
  <si>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</si>
  <si>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</si>
  <si>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</si>
  <si>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</si>
  <si>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</si>
  <si>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</si>
  <si>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</si>
  <si>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</si>
  <si>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</si>
  <si>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</si>
  <si>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</si>
  <si>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</si>
  <si>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</si>
  <si>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</si>
  <si>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</si>
  <si>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</si>
  <si>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</si>
  <si>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</si>
  <si>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</si>
  <si>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</si>
  <si>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</si>
  <si>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</si>
  <si>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</si>
  <si>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</si>
  <si>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</si>
  <si>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</si>
  <si>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</si>
  <si>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</si>
  <si>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</si>
  <si>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</si>
  <si>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</si>
  <si>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</si>
  <si>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</si>
  <si>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</si>
  <si>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</si>
  <si>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</si>
  <si>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</si>
  <si>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</si>
  <si>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</si>
  <si>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</si>
  <si>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</si>
  <si>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</si>
  <si>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</si>
  <si>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</si>
  <si>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</si>
  <si>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</si>
  <si>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</si>
  <si>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</si>
  <si>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</si>
  <si>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</si>
  <si>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</si>
  <si>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</si>
  <si>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</si>
  <si>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</si>
  <si>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</si>
  <si>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</si>
  <si>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</si>
  <si>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</si>
  <si>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</si>
  <si>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</si>
  <si>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</si>
  <si>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</si>
  <si>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</si>
  <si>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</si>
  <si>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</si>
  <si>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</si>
  <si>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</si>
  <si>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</si>
  <si>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</si>
  <si>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</si>
  <si>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</si>
  <si>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</si>
  <si>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</si>
  <si>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</si>
  <si>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</si>
  <si>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</si>
  <si>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</si>
  <si>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</si>
  <si>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</si>
  <si>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</si>
  <si>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</si>
  <si>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</si>
  <si>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</si>
  <si>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</si>
  <si>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</si>
  <si>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</si>
  <si>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</si>
  <si>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</si>
  <si>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</si>
  <si>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</si>
  <si>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</si>
  <si>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</si>
  <si>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</si>
  <si>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</si>
  <si>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</si>
  <si>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</si>
  <si>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</si>
  <si>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</si>
  <si>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</si>
  <si>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</si>
  <si>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</si>
  <si>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</si>
  <si>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</si>
  <si>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</si>
  <si>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</si>
  <si>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</si>
  <si>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</si>
  <si>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</si>
  <si>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</si>
  <si>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</si>
  <si>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</si>
  <si>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</si>
  <si>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</si>
  <si>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</si>
  <si>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</si>
  <si>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</si>
  <si>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</si>
  <si>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</si>
  <si>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</si>
  <si>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</si>
  <si>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</si>
  <si>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</si>
  <si>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</si>
  <si>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</si>
  <si>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</si>
  <si>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</si>
  <si>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</si>
  <si>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</si>
  <si>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</si>
  <si>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</si>
  <si>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</si>
  <si>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</si>
  <si>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</si>
  <si>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</si>
  <si>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</si>
  <si>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</si>
  <si>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</si>
  <si>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</si>
  <si>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</si>
  <si>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</si>
  <si>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</si>
  <si>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</si>
  <si>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</si>
  <si>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</si>
  <si>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</si>
  <si>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</si>
  <si>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</si>
  <si>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</si>
  <si>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</si>
  <si>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</si>
  <si>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</si>
  <si>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</si>
  <si>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</si>
  <si>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</si>
  <si>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</si>
  <si>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</si>
  <si>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</si>
  <si>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</si>
  <si>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</si>
  <si>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</si>
  <si>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</si>
  <si>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</si>
  <si>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</si>
  <si>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</si>
  <si>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</si>
  <si>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</si>
  <si>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</si>
  <si>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</si>
  <si>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</si>
  <si>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</si>
  <si>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</si>
  <si>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</si>
  <si>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</si>
  <si>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</si>
  <si>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</si>
  <si>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</si>
  <si>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</si>
  <si>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</si>
  <si>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</si>
  <si>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</si>
  <si>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</si>
  <si>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</si>
  <si>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</si>
  <si>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</si>
  <si>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</si>
  <si>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</si>
  <si>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</si>
  <si>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</si>
  <si>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</si>
  <si>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</si>
  <si>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</si>
  <si>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</si>
  <si>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</si>
  <si>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</si>
  <si>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</si>
  <si>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</si>
  <si>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</si>
  <si>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</si>
  <si>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</si>
  <si>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</si>
  <si>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</si>
  <si>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</si>
  <si>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</si>
  <si>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</si>
  <si>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</si>
  <si>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</si>
  <si>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</si>
  <si>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</si>
  <si>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</si>
  <si>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</si>
  <si>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</si>
  <si>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</si>
  <si>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</si>
  <si>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</si>
  <si>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</si>
  <si>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</si>
  <si>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</si>
  <si>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</si>
  <si>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</si>
  <si>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</si>
  <si>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</si>
  <si>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</si>
  <si>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</si>
  <si>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</si>
  <si>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</si>
  <si>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</si>
  <si>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</si>
  <si>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</si>
  <si>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</si>
  <si>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</si>
  <si>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</si>
  <si>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</si>
  <si>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</si>
  <si>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</si>
  <si>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</si>
  <si>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</si>
  <si>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</si>
  <si>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</si>
  <si>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</si>
  <si>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</si>
  <si>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</si>
  <si>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</si>
  <si>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</si>
  <si>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</si>
  <si>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</si>
  <si>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</si>
  <si>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</si>
  <si>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</si>
  <si>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</si>
  <si>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</si>
  <si>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</si>
  <si>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</si>
  <si>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</si>
  <si>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</si>
  <si>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</si>
  <si>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</si>
  <si>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</si>
  <si>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</si>
  <si>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</si>
  <si>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</si>
  <si>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</si>
  <si>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</si>
  <si>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</si>
  <si>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</si>
  <si>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</si>
  <si>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</si>
  <si>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</si>
  <si>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</si>
  <si>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</si>
  <si>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</si>
  <si>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</si>
  <si>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</si>
  <si>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</si>
  <si>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</si>
  <si>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</si>
  <si>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</si>
  <si>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</si>
  <si>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</si>
  <si>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</si>
  <si>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</si>
  <si>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</si>
  <si>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</si>
  <si>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</si>
  <si>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</si>
  <si>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</si>
  <si>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</si>
  <si>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</si>
  <si>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</si>
  <si>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</si>
  <si>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</si>
  <si>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</si>
  <si>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</si>
  <si>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</si>
  <si>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</si>
  <si>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</si>
  <si>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</si>
  <si>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</si>
  <si>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</si>
  <si>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</si>
  <si>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</si>
  <si>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</si>
  <si>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</si>
  <si>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</si>
  <si>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</si>
  <si>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</si>
  <si>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</si>
  <si>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</si>
  <si>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</si>
  <si>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</si>
  <si>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</si>
  <si>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</si>
  <si>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</si>
  <si>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</si>
  <si>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</si>
  <si>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</si>
  <si>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</si>
  <si>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</si>
  <si>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</si>
  <si>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</si>
  <si>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</si>
  <si>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</si>
  <si>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</si>
  <si>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</si>
  <si>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</si>
  <si>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</si>
  <si>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</si>
  <si>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</si>
  <si>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</si>
  <si>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</si>
  <si>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</si>
  <si>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</si>
  <si>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</si>
  <si>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</si>
  <si>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</si>
  <si>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</si>
  <si>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</si>
  <si>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</si>
  <si>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</si>
  <si>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</si>
  <si>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</si>
  <si>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</si>
  <si>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</si>
  <si>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</si>
  <si>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</si>
  <si>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</si>
  <si>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</si>
  <si>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</si>
  <si>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</si>
  <si>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</si>
  <si>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</si>
  <si>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</si>
  <si>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</si>
  <si>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</si>
  <si>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</si>
  <si>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</si>
  <si>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</si>
  <si>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</si>
  <si>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</si>
  <si>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</si>
  <si>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</si>
  <si>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</si>
  <si>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</si>
  <si>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</si>
  <si>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</si>
  <si>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</si>
  <si>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</si>
  <si>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</si>
  <si>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</si>
  <si>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</si>
  <si>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</si>
  <si>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</si>
  <si>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</si>
  <si>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</si>
  <si>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</si>
  <si>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</si>
  <si>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</si>
  <si>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</si>
  <si>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</si>
  <si>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</si>
  <si>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</si>
  <si>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</si>
  <si>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</si>
  <si>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</si>
  <si>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</si>
  <si>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</si>
  <si>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</si>
  <si>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</si>
  <si>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</si>
  <si>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</si>
  <si>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</si>
  <si>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</si>
  <si>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</si>
  <si>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</si>
  <si>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</si>
  <si>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</si>
  <si>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</si>
  <si>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</si>
  <si>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</si>
  <si>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</si>
  <si>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</si>
  <si>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</si>
  <si>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</si>
  <si>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</si>
  <si>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</si>
  <si>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</si>
  <si>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</si>
  <si>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</si>
  <si>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</si>
  <si>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</si>
  <si>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</si>
  <si>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</si>
  <si>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</si>
  <si>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</si>
  <si>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</si>
  <si>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</si>
  <si>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</si>
  <si>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</si>
  <si>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</si>
  <si>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</si>
  <si>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</si>
  <si>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</si>
  <si>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</si>
  <si>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</si>
  <si>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</si>
  <si>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</si>
  <si>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</si>
  <si>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</si>
  <si>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</si>
  <si>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</si>
  <si>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</si>
  <si>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</si>
  <si>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</si>
  <si>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</si>
  <si>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</si>
  <si>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</si>
  <si>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</si>
  <si>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</si>
  <si>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</si>
  <si>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</si>
  <si>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</si>
  <si>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</si>
  <si>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</si>
  <si>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</si>
  <si>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</si>
  <si>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</si>
  <si>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</si>
  <si>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</si>
  <si>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</si>
  <si>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</si>
  <si>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</si>
  <si>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</si>
  <si>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</si>
  <si>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</si>
  <si>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</si>
  <si>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</si>
  <si>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</si>
  <si>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</si>
  <si>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</si>
  <si>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</si>
  <si>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</si>
  <si>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</si>
  <si>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</si>
  <si>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</si>
  <si>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</si>
  <si>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</si>
  <si>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</si>
  <si>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</si>
  <si>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</si>
  <si>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</si>
  <si>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</si>
  <si>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</si>
  <si>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</si>
  <si>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</si>
  <si>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</si>
  <si>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</si>
  <si>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</si>
  <si>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</si>
  <si>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</si>
  <si>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</si>
  <si>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</si>
  <si>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</si>
  <si>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</si>
  <si>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</si>
  <si>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</si>
  <si>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</si>
  <si>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</si>
  <si>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</si>
  <si>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</si>
  <si>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</si>
  <si>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</si>
  <si>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</si>
  <si>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</si>
  <si>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</si>
  <si>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</si>
  <si>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</si>
  <si>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</si>
  <si>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</si>
  <si>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</si>
  <si>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</si>
  <si>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</si>
  <si>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</si>
  <si>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</si>
  <si>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</si>
  <si>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</si>
  <si>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</si>
  <si>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</si>
  <si>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</si>
  <si>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</si>
  <si>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</si>
  <si>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</si>
  <si>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</si>
  <si>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</si>
  <si>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</si>
  <si>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</si>
  <si>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</si>
  <si>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</si>
  <si>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</si>
  <si>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</si>
  <si>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</si>
  <si>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</si>
  <si>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</si>
  <si>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</si>
  <si>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</si>
  <si>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</si>
  <si>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</si>
  <si>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</si>
  <si>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</si>
  <si>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</si>
  <si>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</si>
  <si>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</si>
  <si>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</si>
  <si>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</si>
  <si>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</si>
  <si>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</si>
  <si>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</si>
  <si>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</si>
  <si>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</si>
  <si>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</si>
  <si>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</si>
  <si>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</si>
  <si>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</si>
  <si>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</si>
  <si>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</si>
  <si>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</si>
  <si>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</si>
  <si>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</si>
  <si>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</si>
  <si>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</si>
  <si>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</si>
  <si>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</si>
  <si>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</si>
  <si>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</si>
  <si>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</si>
  <si>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</si>
  <si>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</si>
  <si>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</si>
  <si>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</si>
  <si>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</si>
  <si>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</si>
  <si>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</si>
  <si>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</si>
  <si>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</si>
  <si>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</si>
  <si>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</si>
  <si>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</si>
  <si>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</si>
  <si>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</si>
  <si>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</si>
  <si>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</si>
  <si>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</si>
  <si>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</si>
  <si>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</si>
  <si>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</si>
  <si>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</si>
  <si>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</si>
  <si>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</si>
  <si>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</si>
  <si>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</si>
  <si>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</si>
  <si>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</si>
  <si>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</si>
  <si>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</si>
  <si>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</si>
  <si>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</si>
  <si>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</si>
  <si>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</si>
  <si>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</si>
  <si>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</si>
  <si>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</si>
  <si>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</si>
  <si>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</si>
  <si>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</si>
  <si>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</si>
  <si>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</si>
  <si>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</si>
  <si>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</si>
  <si>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</si>
  <si>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</si>
  <si>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</si>
  <si>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</si>
  <si>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</si>
  <si>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</si>
  <si>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</si>
  <si>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</si>
  <si>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</si>
  <si>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</si>
  <si>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</si>
  <si>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</si>
  <si>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</si>
  <si>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</si>
  <si>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</si>
  <si>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</si>
  <si>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</si>
  <si>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</si>
  <si>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</si>
  <si>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</si>
  <si>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</si>
  <si>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</si>
  <si>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</si>
  <si>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</si>
  <si>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</si>
  <si>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</si>
  <si>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</si>
  <si>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</si>
  <si>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</si>
  <si>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</si>
  <si>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</si>
  <si>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</si>
  <si>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</si>
  <si>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</si>
  <si>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</si>
  <si>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</si>
  <si>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</si>
  <si>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</si>
  <si>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</si>
  <si>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</si>
  <si>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</si>
  <si>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</si>
  <si>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</si>
  <si>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</si>
  <si>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</si>
  <si>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</si>
  <si>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</si>
  <si>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</si>
  <si>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</si>
  <si>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</si>
  <si>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</si>
  <si>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</si>
  <si>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</si>
  <si>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</si>
  <si>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</si>
  <si>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</si>
  <si>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</si>
  <si>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</si>
  <si>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</si>
  <si>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</si>
  <si>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</si>
  <si>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</si>
  <si>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</si>
  <si>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</si>
  <si>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</si>
  <si>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</si>
  <si>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</si>
  <si>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</si>
  <si>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</si>
  <si>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</si>
  <si>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</si>
  <si>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</si>
  <si>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</si>
  <si>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</si>
  <si>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</si>
  <si>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</si>
  <si>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</si>
  <si>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</si>
  <si>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</si>
  <si>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</si>
  <si>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</si>
  <si>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</si>
  <si>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</si>
  <si>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</si>
  <si>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</si>
  <si>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</si>
  <si>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</si>
  <si>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</si>
  <si>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</si>
  <si>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</si>
  <si>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</si>
  <si>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</si>
  <si>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</si>
  <si>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</si>
  <si>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</si>
  <si>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</si>
  <si>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</si>
  <si>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</si>
  <si>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</si>
  <si>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</si>
  <si>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</si>
  <si>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</si>
  <si>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</si>
  <si>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</si>
  <si>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</si>
  <si>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</si>
  <si>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</si>
  <si>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</si>
  <si>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</si>
  <si>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</si>
  <si>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</si>
  <si>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</si>
  <si>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</si>
  <si>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</si>
  <si>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</si>
  <si>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</si>
  <si>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</si>
  <si>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</si>
  <si>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</si>
  <si>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</si>
  <si>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</si>
  <si>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</si>
  <si>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</si>
  <si>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</si>
  <si>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</si>
  <si>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</si>
  <si>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</si>
  <si>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</si>
  <si>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</si>
  <si>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</si>
  <si>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</si>
  <si>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</si>
  <si>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</si>
  <si>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</si>
  <si>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</si>
  <si>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</si>
  <si>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</si>
  <si>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</si>
  <si>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</si>
  <si>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</si>
  <si>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</si>
  <si>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</si>
  <si>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</si>
  <si>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</si>
  <si>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</si>
  <si>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</si>
  <si>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</si>
  <si>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</si>
  <si>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</si>
  <si>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</si>
  <si>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</si>
  <si>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</si>
  <si>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</si>
  <si>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</si>
  <si>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</si>
  <si>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</si>
  <si>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</si>
  <si>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</si>
  <si>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</si>
  <si>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</si>
  <si>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</si>
  <si>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</si>
  <si>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</si>
  <si>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</si>
  <si>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</si>
  <si>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</si>
  <si>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</si>
  <si>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</si>
  <si>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</si>
  <si>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</si>
  <si>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</si>
  <si>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</si>
  <si>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</si>
  <si>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</si>
  <si>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</si>
  <si>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</si>
  <si>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</si>
  <si>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</si>
  <si>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</si>
  <si>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</si>
  <si>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</si>
  <si>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</si>
  <si>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</si>
  <si>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</si>
  <si>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</si>
  <si>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</si>
  <si>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</si>
  <si>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</si>
  <si>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</si>
  <si>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</si>
  <si>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</si>
  <si>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</si>
  <si>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</si>
  <si>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</si>
  <si>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</si>
  <si>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</si>
  <si>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</si>
  <si>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</si>
  <si>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</si>
  <si>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</si>
  <si>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</si>
  <si>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</si>
  <si>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</si>
  <si>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</si>
  <si>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</si>
  <si>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</si>
  <si>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</si>
  <si>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</si>
  <si>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</si>
  <si>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</si>
  <si>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</si>
  <si>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</si>
  <si>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</si>
  <si>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</si>
  <si>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</si>
  <si>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</si>
  <si>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</si>
  <si>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</si>
  <si>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</si>
  <si>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</si>
  <si>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</si>
  <si>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</si>
  <si>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</si>
  <si>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</si>
  <si>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</si>
  <si>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</si>
  <si>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</si>
  <si>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</si>
  <si>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</si>
  <si>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</si>
  <si>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</si>
  <si>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</si>
  <si>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</si>
  <si>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</si>
  <si>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</si>
  <si>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</si>
  <si>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</si>
  <si>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</si>
  <si>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</si>
  <si>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</si>
  <si>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</si>
  <si>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</si>
  <si>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</si>
  <si>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</si>
  <si>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</si>
  <si>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</si>
  <si>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</si>
  <si>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</si>
  <si>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</si>
  <si>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</si>
  <si>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</si>
  <si>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</si>
  <si>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</si>
  <si>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</si>
  <si>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</si>
  <si>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</si>
  <si>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</si>
  <si>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</si>
  <si>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</si>
  <si>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</si>
  <si>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</si>
  <si>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</si>
  <si>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</si>
  <si>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</si>
  <si>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</si>
  <si>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</si>
  <si>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</si>
  <si>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</si>
  <si>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</si>
  <si>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</si>
  <si>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</si>
  <si>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</si>
  <si>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</si>
  <si>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</si>
  <si>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</si>
  <si>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</si>
  <si>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</si>
  <si>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</si>
  <si>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</si>
  <si>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</si>
  <si>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</si>
  <si>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</si>
  <si>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</si>
  <si>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</si>
  <si>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</si>
  <si>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</si>
  <si>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</si>
  <si>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</si>
  <si>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</si>
  <si>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</si>
  <si>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</si>
  <si>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</si>
  <si>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</si>
  <si>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</si>
  <si>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</si>
  <si>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</si>
  <si>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</si>
  <si>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</si>
  <si>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</si>
  <si>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</si>
  <si>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</si>
  <si>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</si>
  <si>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</si>
  <si>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</si>
  <si>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</si>
  <si>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</si>
  <si>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</si>
  <si>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</si>
  <si>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</si>
  <si>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</si>
  <si>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</si>
  <si>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</si>
  <si>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</si>
  <si>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</si>
  <si>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</si>
  <si>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</si>
  <si>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</si>
  <si>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</si>
  <si>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</si>
  <si>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</si>
  <si>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</si>
  <si>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</si>
  <si>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</si>
  <si>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</si>
  <si>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</si>
  <si>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</si>
  <si>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</si>
  <si>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</si>
  <si>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</si>
  <si>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</si>
  <si>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</si>
  <si>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</si>
  <si>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</si>
  <si>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</si>
  <si>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</si>
  <si>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</si>
  <si>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</si>
  <si>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</si>
  <si>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</si>
  <si>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</si>
  <si>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</si>
  <si>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</si>
  <si>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</si>
  <si>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</si>
  <si>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</si>
  <si>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</si>
  <si>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</si>
  <si>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</si>
  <si>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</si>
  <si>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</si>
  <si>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</si>
  <si>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</si>
  <si>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</si>
  <si>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</si>
  <si>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</si>
  <si>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</si>
  <si>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</si>
  <si>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</si>
  <si>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</si>
  <si>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</si>
  <si>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</si>
  <si>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</si>
  <si>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</si>
  <si>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</si>
  <si>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</si>
  <si>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</si>
  <si>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</si>
  <si>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</si>
  <si>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</si>
  <si>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</si>
  <si>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</si>
  <si>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</si>
  <si>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</si>
  <si>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</si>
  <si>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</si>
  <si>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</si>
  <si>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</si>
  <si>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</si>
  <si>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</si>
  <si>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</si>
  <si>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</si>
  <si>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</si>
  <si>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</si>
  <si>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</si>
  <si>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</si>
  <si>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</si>
  <si>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</si>
  <si>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</si>
  <si>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</si>
  <si>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</si>
  <si>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</si>
  <si>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</si>
  <si>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</si>
  <si>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</si>
  <si>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</si>
  <si>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</si>
  <si>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</si>
  <si>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</si>
  <si>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</si>
  <si>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</si>
  <si>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</si>
  <si>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</si>
  <si>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</si>
  <si>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</si>
  <si>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</si>
  <si>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</si>
  <si>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</si>
  <si>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</si>
  <si>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</si>
  <si>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</si>
  <si>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</si>
  <si>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</si>
  <si>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</si>
  <si>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</si>
  <si>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</si>
  <si>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</si>
  <si>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</si>
  <si>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</si>
  <si>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</si>
  <si>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</si>
  <si>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</si>
  <si>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</si>
  <si>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</si>
  <si>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</si>
  <si>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</si>
  <si>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</si>
  <si>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</si>
  <si>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</si>
  <si>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</si>
  <si>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</si>
  <si>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</si>
  <si>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</si>
  <si>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</si>
  <si>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</si>
  <si>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</si>
  <si>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</si>
  <si>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</si>
  <si>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</si>
  <si>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</si>
  <si>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</si>
  <si>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</si>
  <si>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</si>
  <si>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</si>
  <si>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</si>
  <si>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</si>
  <si>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</si>
  <si>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</si>
  <si>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</si>
  <si>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</si>
  <si>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</si>
  <si>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</si>
  <si>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</si>
  <si>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</si>
  <si>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</si>
  <si>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</si>
  <si>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</si>
  <si>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</si>
  <si>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</si>
  <si>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</si>
  <si>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</si>
  <si>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</si>
  <si>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</si>
  <si>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</si>
  <si>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</si>
  <si>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</si>
  <si>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</si>
  <si>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</si>
  <si>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</si>
  <si>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</si>
  <si>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</si>
  <si>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</si>
  <si>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</si>
  <si>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</si>
  <si>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</si>
  <si>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</si>
  <si>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</si>
  <si>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</si>
  <si>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</si>
  <si>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</si>
  <si>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</si>
  <si>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</si>
  <si>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</si>
  <si>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</si>
  <si>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</si>
  <si>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</si>
  <si>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</si>
  <si>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</si>
  <si>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</si>
  <si>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</si>
  <si>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</si>
  <si>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</si>
  <si>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</si>
  <si>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</si>
  <si>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</si>
  <si>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</si>
  <si>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</si>
  <si>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</si>
  <si>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</si>
  <si>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</si>
  <si>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</si>
  <si>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</si>
  <si>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</si>
  <si>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</si>
  <si>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</si>
  <si>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</si>
  <si>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</si>
  <si>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</si>
  <si>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</si>
  <si>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</si>
  <si>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</si>
  <si>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</si>
  <si>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</si>
  <si>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</si>
  <si>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</si>
  <si>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</si>
  <si>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</si>
  <si>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</si>
  <si>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</si>
  <si>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</si>
  <si>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</si>
  <si>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</si>
  <si>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</si>
  <si>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</si>
  <si>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</si>
  <si>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</si>
  <si>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</si>
  <si>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</si>
  <si>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</si>
  <si>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</si>
  <si>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</si>
  <si>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</si>
  <si>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</si>
  <si>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</si>
  <si>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</si>
  <si>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</si>
  <si>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</si>
  <si>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</si>
  <si>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</si>
  <si>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</si>
  <si>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</si>
  <si>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</si>
  <si>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</si>
  <si>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</si>
  <si>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</si>
  <si>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</si>
  <si>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</si>
  <si>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</si>
  <si>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</si>
  <si>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</si>
  <si>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</si>
  <si>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</si>
  <si>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</si>
  <si>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</si>
  <si>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</si>
  <si>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</si>
  <si>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</si>
  <si>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</si>
  <si>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</si>
  <si>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</si>
  <si>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</si>
  <si>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</si>
  <si>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</si>
  <si>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</si>
  <si>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</si>
  <si>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</si>
  <si>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</si>
  <si>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</si>
  <si>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</si>
  <si>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</si>
  <si>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</si>
  <si>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</si>
  <si>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</si>
  <si>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</si>
  <si>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</si>
  <si>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</si>
  <si>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</si>
  <si>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</si>
  <si>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</si>
  <si>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</si>
  <si>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</si>
  <si>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</si>
  <si>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</si>
  <si>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</si>
  <si>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</si>
  <si>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</si>
  <si>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</si>
  <si>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</si>
  <si>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</si>
  <si>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</si>
  <si>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</si>
  <si>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</si>
  <si>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</si>
  <si>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</si>
  <si>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</si>
  <si>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</si>
  <si>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</si>
  <si>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</si>
  <si>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</si>
  <si>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</si>
  <si>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</si>
  <si>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</si>
  <si>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</si>
  <si>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</si>
  <si>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</si>
  <si>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</si>
  <si>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</si>
  <si>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</si>
  <si>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</si>
  <si>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</si>
  <si>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</si>
  <si>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</si>
  <si>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</si>
  <si>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</si>
  <si>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</si>
  <si>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</si>
  <si>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</si>
  <si>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</si>
  <si>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</si>
  <si>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</si>
  <si>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</si>
  <si>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</si>
  <si>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</si>
  <si>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</si>
  <si>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</si>
  <si>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</si>
  <si>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</si>
  <si>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</si>
  <si>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</si>
  <si>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</si>
  <si>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</si>
  <si>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</si>
  <si>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</si>
  <si>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</si>
  <si>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</si>
  <si>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</si>
  <si>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</si>
  <si>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</si>
  <si>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</si>
  <si>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</si>
  <si>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</si>
  <si>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</si>
  <si>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</si>
  <si>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</si>
  <si>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</si>
  <si>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</si>
  <si>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</si>
  <si>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</si>
  <si>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</si>
  <si>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</si>
  <si>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</si>
  <si>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</si>
  <si>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</si>
  <si>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</si>
  <si>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</si>
  <si>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</si>
  <si>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</si>
  <si>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</si>
  <si>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</si>
  <si>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</si>
  <si>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</si>
  <si>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</si>
  <si>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</si>
  <si>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</si>
  <si>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</si>
  <si>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</si>
  <si>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</si>
  <si>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</si>
  <si>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</si>
  <si>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</si>
  <si>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</si>
  <si>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</si>
  <si>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</si>
  <si>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</si>
  <si>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</si>
  <si>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</si>
  <si>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</si>
  <si>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</si>
  <si>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</si>
  <si>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</si>
  <si>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</si>
  <si>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</si>
  <si>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</si>
  <si>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</si>
  <si>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</si>
  <si>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</si>
  <si>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</si>
  <si>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</si>
  <si>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</si>
  <si>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</si>
  <si>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</si>
  <si>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</si>
  <si>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</si>
  <si>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</si>
  <si>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</si>
  <si>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</si>
  <si>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</si>
  <si>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</si>
  <si>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</si>
  <si>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</si>
  <si>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</si>
  <si>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</si>
  <si>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</si>
  <si>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</si>
  <si>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</si>
  <si>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</si>
  <si>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</si>
  <si>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</si>
  <si>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</si>
  <si>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</si>
  <si>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</si>
  <si>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</si>
  <si>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</si>
  <si>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</si>
  <si>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</si>
  <si>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</si>
  <si>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</si>
  <si>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</si>
  <si>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</si>
  <si>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</si>
  <si>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</si>
  <si>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</si>
  <si>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</si>
  <si>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</si>
  <si>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</si>
  <si>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</si>
  <si>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</si>
  <si>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</si>
  <si>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</si>
  <si>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</si>
  <si>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</si>
  <si>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</si>
  <si>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</si>
  <si>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</si>
  <si>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</si>
  <si>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</si>
  <si>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</si>
  <si>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</si>
  <si>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</si>
  <si>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</si>
  <si>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</si>
  <si>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</si>
  <si>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</si>
  <si>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</si>
  <si>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</si>
  <si>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</si>
  <si>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</si>
  <si>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</si>
  <si>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</si>
  <si>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</si>
  <si>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</si>
  <si>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</si>
  <si>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</si>
  <si>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</si>
  <si>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</si>
  <si>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</si>
  <si>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</si>
  <si>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</si>
  <si>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</si>
  <si>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</si>
  <si>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</si>
  <si>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</si>
  <si>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</si>
  <si>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</si>
  <si>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</si>
  <si>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</si>
  <si>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</si>
  <si>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</si>
  <si>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</si>
  <si>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</si>
  <si>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</si>
  <si>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</si>
  <si>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</si>
  <si>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</si>
  <si>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</si>
  <si>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</si>
  <si>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</si>
  <si>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</si>
  <si>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</si>
  <si>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</si>
  <si>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</si>
  <si>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</si>
  <si>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</si>
  <si>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</si>
  <si>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</si>
  <si>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</si>
  <si>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</si>
  <si>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</si>
  <si>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</si>
  <si>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</si>
  <si>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</si>
  <si>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</si>
  <si>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</si>
  <si>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</si>
  <si>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</si>
  <si>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</si>
  <si>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</si>
  <si>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</si>
  <si>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</si>
  <si>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</si>
  <si>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</si>
  <si>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</si>
  <si>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</si>
  <si>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</si>
  <si>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</si>
  <si>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</si>
  <si>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</si>
  <si>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</si>
  <si>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</si>
  <si>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</si>
  <si>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</si>
  <si>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</si>
  <si>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</si>
  <si>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</si>
  <si>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</si>
  <si>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</si>
  <si>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</si>
  <si>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</si>
  <si>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</si>
  <si>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</si>
  <si>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</si>
  <si>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</si>
  <si>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</si>
  <si>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</si>
  <si>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</si>
  <si>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</si>
  <si>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</si>
  <si>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</si>
  <si>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</si>
  <si>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</si>
  <si>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</si>
  <si>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</si>
  <si>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</si>
  <si>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</si>
  <si>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</si>
  <si>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</si>
  <si>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</si>
  <si>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</si>
  <si>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</si>
  <si>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</si>
  <si>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</si>
  <si>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</si>
  <si>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</si>
  <si>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</si>
  <si>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</si>
  <si>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</si>
  <si>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</si>
  <si>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</si>
  <si>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</si>
  <si>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</si>
  <si>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</si>
  <si>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</si>
  <si>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</si>
  <si>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</si>
  <si>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</si>
  <si>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</si>
  <si>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</si>
  <si>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</si>
  <si>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</si>
  <si>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</si>
  <si>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</si>
  <si>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</si>
  <si>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</si>
  <si>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</si>
  <si>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</si>
  <si>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</si>
  <si>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</si>
  <si>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</si>
  <si>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</si>
  <si>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</si>
  <si>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</si>
  <si>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</si>
  <si>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</si>
  <si>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</si>
  <si>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</si>
  <si>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</si>
  <si>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</si>
  <si>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</si>
  <si>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</si>
  <si>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</si>
  <si>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</si>
  <si>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</si>
  <si>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</si>
  <si>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</si>
  <si>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</si>
  <si>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</si>
  <si>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</si>
  <si>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</si>
  <si>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</si>
  <si>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</si>
  <si>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</si>
  <si>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</si>
  <si>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</si>
  <si>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</si>
  <si>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</si>
  <si>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</si>
  <si>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</si>
  <si>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</si>
  <si>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</si>
  <si>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</si>
  <si>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</si>
  <si>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</si>
  <si>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</si>
  <si>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</si>
  <si>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</si>
  <si>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</si>
  <si>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</si>
  <si>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</si>
  <si>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</si>
  <si>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</si>
  <si>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</si>
  <si>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</si>
  <si>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</si>
  <si>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</si>
  <si>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</si>
  <si>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</si>
  <si>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</si>
  <si>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</si>
  <si>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</si>
  <si>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</si>
  <si>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</si>
  <si>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</si>
  <si>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</si>
  <si>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</si>
  <si>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</si>
  <si>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</si>
  <si>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</si>
  <si>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</si>
  <si>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</si>
  <si>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</si>
  <si>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</si>
  <si>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</si>
  <si>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</si>
  <si>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</si>
  <si>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</si>
  <si>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</si>
  <si>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</si>
  <si>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</si>
  <si>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</si>
  <si>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</si>
  <si>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</si>
  <si>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</si>
  <si>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</si>
  <si>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</si>
  <si>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</si>
  <si>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</si>
  <si>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</si>
  <si>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</si>
  <si>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</si>
  <si>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</si>
  <si>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</si>
  <si>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</si>
  <si>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</si>
  <si>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</si>
  <si>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</si>
  <si>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</si>
  <si>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</si>
  <si>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</si>
  <si>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</si>
  <si>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</si>
  <si>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</si>
  <si>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</si>
  <si>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</si>
  <si>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</si>
  <si>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</si>
  <si>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</si>
  <si>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</si>
  <si>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</si>
  <si>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</si>
  <si>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</si>
  <si>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</si>
  <si>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</si>
  <si>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</si>
  <si>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</si>
  <si>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</si>
  <si>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</si>
  <si>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</si>
  <si>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</si>
  <si>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</si>
  <si>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</si>
  <si>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</si>
  <si>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</si>
  <si>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</si>
  <si>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</si>
  <si>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</si>
  <si>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</si>
  <si>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</si>
  <si>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</si>
  <si>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</si>
  <si>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</si>
  <si>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</si>
  <si>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</si>
  <si>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</si>
  <si>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</si>
  <si>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</si>
  <si>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</si>
  <si>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</si>
  <si>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</si>
  <si>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</si>
  <si>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</si>
  <si>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</si>
  <si>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</si>
  <si>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</si>
  <si>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</si>
  <si>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</si>
  <si>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</si>
  <si>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</si>
  <si>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</si>
  <si>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</si>
  <si>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</si>
  <si>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</si>
  <si>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</si>
  <si>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</si>
  <si>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</si>
  <si>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</si>
  <si>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</si>
  <si>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</si>
  <si>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</si>
  <si>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</si>
  <si>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</si>
  <si>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</si>
  <si>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</si>
  <si>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</si>
  <si>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</si>
  <si>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</si>
  <si>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</si>
  <si>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</si>
  <si>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</si>
  <si>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</si>
  <si>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</si>
  <si>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</si>
  <si>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</si>
  <si>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</si>
  <si>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</si>
  <si>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</si>
  <si>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</si>
  <si>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</si>
  <si>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</si>
  <si>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</si>
  <si>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</si>
  <si>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</si>
  <si>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</si>
  <si>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</si>
  <si>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</si>
  <si>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</si>
  <si>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</si>
  <si>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</si>
  <si>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</si>
  <si>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</si>
  <si>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</si>
  <si>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</si>
  <si>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</si>
  <si>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</si>
  <si>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</si>
  <si>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</si>
  <si>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</si>
  <si>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</si>
  <si>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</si>
  <si>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</si>
  <si>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</si>
  <si>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</si>
  <si>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</si>
  <si>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</si>
  <si>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</si>
  <si>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</si>
  <si>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</si>
  <si>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</si>
  <si>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</si>
  <si>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</si>
  <si>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</si>
  <si>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</si>
  <si>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</si>
  <si>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</si>
  <si>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</si>
  <si>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</si>
  <si>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</si>
  <si>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</si>
  <si>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</si>
  <si>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</si>
  <si>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</si>
  <si>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</si>
  <si>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</si>
  <si>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</si>
  <si>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</si>
  <si>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</si>
  <si>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</si>
  <si>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</si>
  <si>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</si>
  <si>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</si>
  <si>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</si>
  <si>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</si>
  <si>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</si>
  <si>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</si>
  <si>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</si>
  <si>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</si>
  <si>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as per TRM MAS0558 HUB site after rested all connected sites restored expect RYQ0985
now team dispatched 100 min</t>
  </si>
  <si>
    <t>PCM-20251123-00000942</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</si>
  <si>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</si>
  <si>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</si>
  <si>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</si>
  <si>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</si>
  <si>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PCM-20251123-00000910</t>
  </si>
  <si>
    <t>ETA 35 Mins</t>
  </si>
  <si>
    <t>PCM-20251123-00000913</t>
  </si>
  <si>
    <t>ETA 90 mins</t>
  </si>
  <si>
    <t>PCM-20251123-00000923</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</si>
  <si>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</si>
  <si>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</si>
  <si>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</si>
  <si>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</si>
  <si>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</si>
  <si>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</si>
  <si>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</si>
  <si>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</si>
  <si>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</si>
  <si>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</si>
  <si>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</si>
  <si>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</si>
  <si>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 xml:space="preserve">site agin down at 2025-11-23 11:44:33 / EM team at site </t>
  </si>
  <si>
    <t>NO PCM</t>
  </si>
  <si>
    <t>ETA 45 min</t>
  </si>
  <si>
    <t>ABH teams securing Hub sites ABH0049 &amp; ABH0612 , We have Sceco blackout in ABHA right now.</t>
  </si>
  <si>
    <t>PCM-20251123-00000855</t>
  </si>
  <si>
    <t xml:space="preserve">ETA 40 min </t>
  </si>
  <si>
    <t>PCM-20251123-00000892</t>
  </si>
  <si>
    <t xml:space="preserve">ETA 50 min </t>
  </si>
  <si>
    <t>PCM-20251123-00000882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</si>
</sst>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3" dataDxfId="172" headerRowBorderDxfId="170" tableBorderDxfId="171" totalsRowBorderDxfId="169">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3" totalsRowShown="0" headerRowDxfId="156" dataDxfId="155" headerRowBorderDxfId="153" tableBorderDxfId="154" totalsRowBorderDxfId="152">
  <autoFilter ref="A1:CJ1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3" dataDxfId="62" headerRowBorderDxfId="60" tableBorderDxfId="61">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0" totalsRowShown="0" headerRowDxfId="47" dataDxfId="46" headerRowBorderDxfId="44" tableBorderDxfId="45" totalsRowBorderDxfId="43">
  <autoFilter ref="A1:L42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30" dataDxfId="29" headerRowBorderDxfId="27" tableBorderDxfId="28">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K17" sqref="K17"/>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321.57040312499885</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45984.518829050925</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45984.518829050925</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45984.518829050925</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45984.518829050925</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45984.518829050925</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45984.518829050925</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45984.518829050925</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45984.518829050925</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45984.518829050925</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45984.518829050925</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45984.518829050925</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45984.518829050925</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45984.518829050925</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45984.518829050925</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45984.518829050925</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45984.518829050925</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45984.518829050925</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45984.518829050925</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45984.518829050925</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45984.518829050925</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45984.518829050925</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45984.518829050925</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45984.518829050925</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45984.518829050925</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45984.518829050925</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45984.518829050925</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45984.518829050925</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45984.518829050925</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45984.518829050925</v>
      </c>
      <c r="H31" s="137"/>
      <c r="I31" s="135" t="str">
        <f>IFERROR(VLOOKUP(D31,DB!A:F,6,0),"")</f>
        <v/>
      </c>
      <c r="J31" s="135" t="str">
        <f>IFERROR(VLOOKUP(D31,DB!A:G,7,0),"")</f>
        <v/>
      </c>
      <c r="K31" s="139"/>
      <c r="L31" s="140" t="str">
        <f>IFERROR(VLOOKUP(D31,DB!A:I,9,0),"")</f>
        <v/>
      </c>
    </row>
    <row r="32" spans="1:12" ht="15" customHeight="1">
      <c r="A32" s="141"/>
      <c r="B32" s="128" t="str">
        <f>IFERROR(VLOOKUP(D32,DB!A:K,11,0),"")</f>
        <v/>
      </c>
      <c r="C32" s="128"/>
      <c r="D32" s="142"/>
      <c r="E32" s="129"/>
      <c r="F32" s="130"/>
      <c r="G32" s="131">
        <f ca="1">IFERROR(NOW()-F32,"-")</f>
        <v>45984.518829050925</v>
      </c>
      <c r="H32" s="130"/>
      <c r="I32" s="128" t="str">
        <f>IFERROR(VLOOKUP(D32,DB!A:F,6,0),"")</f>
        <v/>
      </c>
      <c r="J32" s="128" t="str">
        <f>IFERROR(VLOOKUP(D32,DB!A:G,7,0),"")</f>
        <v/>
      </c>
      <c r="K32" s="132"/>
      <c r="L32" s="133" t="str">
        <f>IFERROR(VLOOKUP(D32,DB!A:I,9,0),"")</f>
        <v/>
      </c>
    </row>
  </sheetData>
  <customSheetViews>
    <customSheetView guid="{F6042A99-DD27-4453-835D-0834D95730CC}" filter="1" showAutoFilter="1">
      <pageMargins left="0" right="0" top="0" bottom="0" header="0" footer="0"/>
      <autoFilter ref="B1:M1" xr:uid="{7DA3A6F2-8260-418F-8261-B8486DB8116D}"/>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3"/>
  <sheetViews>
    <sheetView workbookViewId="0">
      <pane ySplit="1" topLeftCell="A11"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159.51899108796351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0.1314100694435183</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c r="D5" s="18" t="s">
        <v>25468</v>
      </c>
      <c r="E5" s="102"/>
      <c r="F5" s="103"/>
      <c r="G5" s="104">
        <f ca="1">IFERROR(NOW()-F5,"-")</f>
        <v>45984.518829050925</v>
      </c>
      <c r="H5" s="151">
        <v>45984.455046296294</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45984.518829050925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45984.518829050925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45984.518829050925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61"/>
      <c r="E9" s="102"/>
      <c r="F9" s="103"/>
      <c r="G9" s="104">
        <f ca="1">IFERROR(NOW()-F9,"-")</f>
        <v>45984.518829050925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45984.518829050925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45984.518829050925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45984.518829050925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45984.518829050925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45984.518829050925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45984.518829050925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45984.518829050925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45984.518829050925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45984.518829050925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45984.518829050925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45984.518829050925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45984.518829050925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45984.518829050925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45984.518829050925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45984.518829050925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45984.518829050925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45984.518829050925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45984.518829050925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45984.518829050925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45984.518829050925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45984.518829050925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45984.518829050925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45984.518829050925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45984.518829050925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45984.518829050925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45984.518829050925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45984.518829050925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45984.518829050925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45984.518829050925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45984.518829050925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45984.518829050925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45984.518829050925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45984.518829050925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45984.518829050925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45984.518829050925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45984.518829050925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45984.518829050925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45984.518829050925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45984.518829050925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45984.518829050925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45984.518829050925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45984.518829050925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45984.518829050925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45984.518829050925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45984.518829050925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45984.518829050925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45984.518829050925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45984.518829050925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45984.518829050925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45984.518829050925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45984.518829050925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45984.518829050925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45984.518829050925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45984.518829050925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45984.518829050925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45984.518829050925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45984.518829050925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45984.518829050925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45984.518829050925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45984.518829050925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45984.518829050925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45984.518829050925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45984.518829050925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45984.518829050925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45984.518829050925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45984.518829050925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45984.518829050925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45984.518829050925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45984.518829050925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45984.518829050925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45984.518829050925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45984.518829050925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45984.518829050925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45984.518829050925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45984.518829050925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45984.518829050925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45984.518829050925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45984.518829050925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45984.518829050925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45984.518829050925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45984.518829050925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45984.518829050925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45984.518829050925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45984.518829050925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45984.518829050925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45984.518829050925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45984.518829050925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45984.518829050925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45984.518829050925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45984.518829050925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45984.518829050925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45984.518829050925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45984.518829050925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45984.518829050925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45984.518829050925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45984.518829050925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45984.518829050925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45984.518829050925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45984.518829050925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45984.518829050925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45984.518829050925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45984.518829050925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45984.518829050925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45984.518829050925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45984.518829050925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45984.518829050925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45984.518829050925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45984.518829050925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45984.518829050925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45984.518829050925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45984.518829050925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45984.518829050925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45984.518829050925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45984.518829050925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45984.518829050925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45984.518829050925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45984.518829050925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45984.518829050925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45984.518829050925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45984.518829050925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45984.518829050925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45984.518829050925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45984.518829050925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45984.518829050925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45984.518829050925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45984.518829050925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45984.518829050925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45984.518829050925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45984.518829050925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45984.518829050925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45984.518829050925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45984.518829050925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45984.518829050925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45984.518829050925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45984.518829050925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45984.518829050925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45984.518829050925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45984.518829050925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45984.518829050925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45984.518829050925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45984.518829050925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45984.518829050925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45984.518829050925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45984.518829050925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sheetData>
  <dataValidations count="2">
    <dataValidation allowBlank="1" showInputMessage="1" showErrorMessage="1" sqref="E1" xr:uid="{4D935161-CDD3-4592-B877-3FB59C99E142}"/>
    <dataValidation type="list" allowBlank="1" showInputMessage="1" showErrorMessage="1" sqref="E3:E1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39109</v>
      </c>
      <c r="B2" s="61" t="str">
        <f>IFERROR(VLOOKUP(D2,DB!A:K,11,0),"")</f>
        <v>R3</v>
      </c>
      <c r="C2" s="18">
        <v>1</v>
      </c>
      <c r="D2" s="61" t="s">
        <v>14586</v>
      </c>
      <c r="E2" s="18"/>
      <c r="F2" s="20"/>
      <c r="G2" s="21">
        <f t="shared" ref="G2:G53" ca="1" si="0">IFERROR(NOW()-F2,"-")</f>
        <v>45984.518829050925</v>
      </c>
      <c r="H2" s="22">
        <v>45984.494201388887</v>
      </c>
      <c r="I2" s="19" t="str">
        <f>IFERROR(VLOOKUP(D2,DB!A:F,6,0),"")</f>
        <v>SCECO</v>
      </c>
      <c r="J2" s="18" t="str">
        <f>IFERROR(VLOOKUP(D2,DB!A:G,7,0),"")</f>
        <v>Weak</v>
      </c>
      <c r="K2" s="45"/>
      <c r="L2" s="23" t="str">
        <f>IFERROR(VLOOKUP(D2,DB!A:I,9,0),"")</f>
        <v>Latis</v>
      </c>
    </row>
    <row r="3" spans="1:13" ht="15" customHeight="1">
      <c r="A3" s="19"/>
      <c r="B3" s="61" t="str">
        <f>IFERROR(VLOOKUP(D3,DB!A:K,11,0),"")</f>
        <v/>
      </c>
      <c r="C3" s="18"/>
      <c r="D3" s="61" t="str">
        <f>IFERROR(VLOOKUP(#REF!,DB!#REF!,7,0),"")</f>
        <v/>
      </c>
      <c r="E3" s="18"/>
      <c r="F3" s="20"/>
      <c r="G3" s="21">
        <f t="shared" ca="1" si="0"/>
        <v>45984.518829050925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45984.518829050925</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45984.518829050925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45984.518829050925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45984.518829050925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45984.518829050925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45984.518829050925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45984.518829050925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45984.518829050925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45984.518829050925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45984.518829050925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45984.518829050925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45984.518829050925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45984.518829050925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45984.518829050925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45984.518829050925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45984.518829050925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45984.518829050925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45984.518829050925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45984.518829050925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45984.518829050925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45984.518829050925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45984.518829050925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45984.518829050925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45984.518829050925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45984.518829050925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45984.518829050925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45984.518829050925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45984.518829050925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45984.518829050925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45984.518829050925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45984.518829050925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45984.518829050925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45984.518829050925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45984.518829050925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45984.518829050925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45984.518829050925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45984.518829050925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45984.518829050925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45984.518829050925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45984.518829050925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45984.518829050925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45984.518829050925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45984.518829050925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45984.518829050925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45984.518829050925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45984.518829050925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45984.518829050925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45984.518829050925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45984.518829050925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45984.518829050925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45984.518829050925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45984.518829050925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45984.518829050925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45984.518829050925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45984.518829050925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45984.518829050925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45984.518829050925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45984.518829050925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45984.518829050925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45984.518829050925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45984.518829050925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45984.518829050925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45984.518829050925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45984.518829050925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45984.518829050925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45984.518829050925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45984.518829050925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45984.518829050925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45984.518829050925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45984.518829050925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45984.518829050925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45984.518829050925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45984.518829050925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45984.518829050925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45984.518829050925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45984.518829050925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45984.518829050925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45984.518829050925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45984.518829050925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45984.518829050925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45984.518829050925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45984.518829050925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45984.518829050925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45984.518829050925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45984.518829050925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45984.518829050925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45984.518829050925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45984.518829050925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45984.518829050925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45984.518829050925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45984.518829050925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45984.518829050925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45984.518829050925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45984.518829050925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45984.518829050925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45984.518829050925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45984.518829050925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45984.518829050925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45984.518829050925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45984.518829050925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45984.518829050925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45984.518829050925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45984.518829050925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45984.518829050925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45984.518829050925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45984.518829050925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45984.518829050925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45984.518829050925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45984.518829050925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45984.518829050925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45984.518829050925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45984.518829050925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45984.518829050925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45984.518829050925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45984.518829050925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45984.518829050925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45984.518829050925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45984.518829050925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45984.518829050925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45984.518829050925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45984.518829050925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45984.518829050925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45984.518829050925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45984.518829050925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45984.518829050925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45984.518829050925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45984.518829050925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45984.518829050925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45984.518829050925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45984.518829050925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45984.518829050925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45984.518829050925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45984.518829050925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45984.518829050925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45984.518829050925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45984.518829050925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45984.518829050925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45984.518829050925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45984.518829050925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45984.518829050925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45984.518829050925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45984.518829050925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45984.518829050925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45984.518829050925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45984.518829050925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45984.518829050925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45984.518829050925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45984.518829050925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45984.518829050925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45984.518829050925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45984.518829050925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45984.518829050925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45984.518829050925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45984.518829050925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45984.518829050925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45984.518829050925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45984.518829050925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45984.518829050925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45984.518829050925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45984.518829050925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45984.518829050925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45984.518829050925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45984.518829050925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45984.518829050925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45984.518829050925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45984.518829050925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45984.518829050925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45984.518829050925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45984.518829050925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45984.518829050925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45984.518829050925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45984.518829050925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45984.518829050925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45984.518829050925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45984.518829050925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45984.518829050925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45984.518829050925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45984.518829050925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45984.518829050925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45984.518829050925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45984.518829050925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45984.518829050925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45984.518829050925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45984.518829050925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45984.518829050925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45984.518829050925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45984.518829050925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45984.518829050925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45984.518829050925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45984.518829050925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45984.518829050925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45984.518829050925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45984.518829050925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45984.518829050925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45984.518829050925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45984.518829050925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45984.518829050925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45984.518829050925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45984.518829050925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45984.518829050925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45984.518829050925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45984.518829050925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45984.518829050925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45984.518829050925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45984.518829050925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45984.518829050925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45984.518829050925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45984.518829050925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45984.518829050925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45984.518829050925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45984.518829050925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45984.518829050925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45984.518829050925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45984.518829050925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45984.518829050925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45984.518829050925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45984.518829050925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45984.518829050925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45984.518829050925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45984.518829050925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45984.518829050925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45984.518829050925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45984.518829050925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45984.518829050925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45984.518829050925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45984.518829050925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45984.518829050925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45984.518829050925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45984.518829050925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45984.518829050925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45984.518829050925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45984.518829050925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45984.518829050925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45984.518829050925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45984.518829050925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45984.518829050925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45984.518829050925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45984.518829050925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45984.518829050925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45984.518829050925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45984.518829050925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45984.518829050925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45984.518829050925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45984.518829050925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45984.518829050925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45984.518829050925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45984.518829050925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45984.518829050925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45984.518829050925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45984.518829050925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45984.518829050925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45984.518829050925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45984.518829050925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45984.518829050925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45984.518829050925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45984.518829050925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45984.518829050925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45984.518829050925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45984.518829050925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45984.518829050925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45984.518829050925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45984.518829050925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45984.518829050925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45984.518829050925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45984.518829050925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45984.518829050925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45984.518829050925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45984.518829050925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45984.518829050925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45984.518829050925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45984.518829050925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45984.518829050925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45984.518829050925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45984.518829050925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45984.518829050925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45984.518829050925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45984.518829050925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45984.518829050925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45984.518829050925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45984.518829050925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45984.518829050925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45984.518829050925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45984.518829050925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45984.518829050925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45984.518829050925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45984.518829050925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45984.518829050925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45984.518829050925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45984.518829050925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45984.518829050925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45984.518829050925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45984.518829050925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45984.518829050925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45984.518829050925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45984.518829050925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45984.518829050925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45984.518829050925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45984.518829050925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45984.518829050925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45984.518829050925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45984.518829050925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45984.518829050925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45984.518829050925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45984.518829050925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45984.518829050925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45984.518829050925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45984.518829050925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45984.518829050925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45984.518829050925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45984.518829050925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45984.518829050925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45984.518829050925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45984.518829050925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45984.518829050925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45984.518829050925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45984.518829050925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45984.518829050925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45984.518829050925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45984.518829050925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45984.518829050925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45984.518829050925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45984.518829050925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45984.518829050925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45984.518829050925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45984.518829050925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45984.518829050925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45984.518829050925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45984.518829050925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45984.518829050925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45984.518829050925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45984.518829050925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45984.518829050925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45984.518829050925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45984.518829050925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45984.518829050925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45984.518829050925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45984.518829050925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45984.518829050925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45984.518829050925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45984.518829050925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45984.518829050925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45984.518829050925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45984.518829050925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45984.518829050925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45984.518829050925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45984.518829050925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45984.518829050925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45984.518829050925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45984.518829050925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45984.518829050925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45984.518829050925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45984.518829050925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45984.518829050925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45984.518829050925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45984.518829050925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45984.518829050925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45984.518829050925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45984.518829050925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45984.518829050925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45984.518829050925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45984.518829050925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45984.518829050925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45984.518829050925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45984.518829050925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45984.518829050925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45984.518829050925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45984.518829050925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45984.518829050925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45984.518829050925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45984.518829050925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45984.518829050925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45984.518829050925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45984.518829050925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45984.518829050925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45984.518829050925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45984.518829050925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45984.518829050925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45984.518829050925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45984.518829050925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45984.518829050925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45984.518829050925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45984.518829050925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45984.518829050925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45984.518829050925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45984.518829050925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45984.518829050925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45984.518829050925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45984.518829050925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45984.518829050925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45984.518829050925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45984.518829050925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45984.518829050925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45984.518829050925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45984.518829050925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45984.518829050925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45984.518829050925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45984.518829050925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45984.518829050925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45984.518829050925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45984.518829050925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45984.518829050925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45984.518829050925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45984.518829050925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45984.518829050925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45984.518829050925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45984.518829050925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45984.518829050925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45984.518829050925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45984.518829050925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45984.518829050925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45984.518829050925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45984.518829050925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45984.518829050925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45984.518829050925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45984.518829050925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45984.518829050925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45984.518829050925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45984.518829050925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45984.518829050925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45984.518829050925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45984.518829050925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45984.518829050925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45984.518829050925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45984.518829050925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45984.518829050925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45984.518829050925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45984.518829050925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45984.518829050925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45984.518829050925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45984.518829050925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45984.518829050925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45984.518829050925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45984.518829050925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45984.518829050925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45984.518829050925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45984.518829050925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45984.518829050925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45984.518829050925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45984.518829050925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45984.518829050925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45984.518829050925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45984.518829050925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45984.518829050925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45984.518829050925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45984.518829050925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45984.518829050925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45984.518829050925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45984.518829050925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45984.518829050925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45984.518829050925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45984.518829050925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45984.518829050925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45984.518829050925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45984.518829050925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45984.518829050925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45984.518829050925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45984.518829050925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45984.518829050925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45984.518829050925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45984.518829050925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45984.518829050925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45984.518829050925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45984.518829050925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45984.518829050925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45984.518829050925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45984.518829050925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45984.518829050925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45984.518829050925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45984.518829050925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45984.518829050925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45984.518829050925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45984.518829050925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45984.518829050925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45984.518829050925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45984.518829050925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45984.518829050925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45984.518829050925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45984.518829050925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45984.518829050925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45984.518829050925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45984.518829050925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45984.518829050925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45984.518829050925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45984.518829050925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45984.518829050925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45984.518829050925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45984.518829050925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45984.518829050925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45984.518829050925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45984.518829050925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45984.518829050925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45984.518829050925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45984.518829050925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45984.518829050925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45984.518829050925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45984.518829050925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45984.518829050925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45984.518829050925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45984.518829050925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45984.518829050925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45984.518829050925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45984.518829050925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45984.518829050925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45984.518829050925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45984.518829050925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45984.518829050925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45984.518829050925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45984.518829050925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45984.518829050925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45984.518829050925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45984.518829050925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45984.518829050925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45984.518829050925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45984.518829050925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45984.518829050925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45984.518829050925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45984.518829050925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45984.518829050925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45984.518829050925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45984.518829050925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45984.518829050925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45984.518829050925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45984.518829050925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45984.518829050925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45984.518829050925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45984.518829050925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45984.518829050925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45984.518829050925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45984.518829050925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45984.518829050925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45984.518829050925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45984.518829050925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45984.518829050925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45984.518829050925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45984.518829050925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45984.518829050925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45984.518829050925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45984.518829050925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45984.518829050925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45984.518829050925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45984.518829050925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45984.518829050925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45984.518829050925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45984.518829050925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45984.518829050925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45984.518829050925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45984.518829050925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45984.518829050925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45984.518829050925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45984.518829050925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45984.518829050925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45984.518829050925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45984.518829050925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45984.518829050925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45984.518829050925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45984.518829050925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45984.518829050925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45984.518829050925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45984.518829050925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45984.518829050925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45984.518829050925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45984.518829050925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45984.518829050925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45984.518829050925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45984.518829050925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45984.518829050925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45984.518829050925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45984.518829050925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45984.518829050925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45984.518829050925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45984.518829050925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45984.518829050925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45984.518829050925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45984.518829050925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45984.518829050925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45984.518829050925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45984.518829050925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45984.518829050925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45984.518829050925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45984.518829050925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45984.518829050925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45984.518829050925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45984.518829050925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45984.518829050925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45984.518829050925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45984.518829050925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45984.518829050925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45984.518829050925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45984.518829050925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45984.518829050925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45984.518829050925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45984.518829050925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45984.518829050925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45984.518829050925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45984.518829050925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45984.518829050925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45984.518829050925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45984.518829050925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45984.518829050925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45984.518829050925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45984.518829050925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45984.518829050925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45984.518829050925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45984.518829050925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45984.518829050925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45984.518829050925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45984.518829050925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45984.518829050925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45984.518829050925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45984.518829050925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45984.518829050925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45984.518829050925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45984.518829050925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45984.518829050925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45984.518829050925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45984.518829050925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45984.518829050925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45984.518829050925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45984.518829050925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45984.518829050925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45984.518829050925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45984.518829050925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45984.518829050925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45984.518829050925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45984.518829050925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45984.518829050925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45984.518829050925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45984.518829050925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45984.518829050925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45984.518829050925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45984.518829050925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45984.518829050925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45984.518829050925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45984.518829050925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45984.518829050925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45984.518829050925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45984.518829050925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45984.518829050925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45984.518829050925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45984.518829050925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45984.518829050925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45984.518829050925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45984.518829050925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45984.518829050925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45984.518829050925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45984.518829050925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45984.518829050925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45984.518829050925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45984.518829050925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45984.518829050925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45984.518829050925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45984.518829050925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45984.518829050925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45984.518829050925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45984.518829050925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45984.518829050925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45984.518829050925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45984.518829050925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45984.518829050925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45984.518829050925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45984.518829050925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45984.518829050925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45984.518829050925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45984.518829050925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45984.518829050925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45984.518829050925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45984.518829050925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45984.518829050925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45984.518829050925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45984.518829050925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45984.518829050925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45984.518829050925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45984.518829050925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45984.518829050925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45984.518829050925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45984.518829050925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45984.518829050925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45984.518829050925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45984.518829050925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45984.518829050925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45984.518829050925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45984.518829050925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45984.518829050925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45984.518829050925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45984.518829050925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45984.518829050925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45984.518829050925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45984.518829050925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45984.518829050925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45984.518829050925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45984.518829050925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45984.518829050925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45984.518829050925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45984.518829050925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45984.518829050925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45984.518829050925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45984.518829050925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45984.518829050925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45984.518829050925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45984.518829050925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45984.518829050925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45984.518829050925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45984.518829050925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45984.518829050925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45984.518829050925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45984.518829050925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45984.518829050925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45984.518829050925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45984.518829050925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45984.518829050925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45984.518829050925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45984.518829050925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45984.518829050925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45984.518829050925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45984.518829050925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45984.518829050925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45984.518829050925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45984.518829050925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45984.518829050925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45984.518829050925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45984.518829050925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45984.518829050925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45984.518829050925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45984.518829050925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45984.518829050925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45984.518829050925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45984.518829050925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45984.518829050925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45984.518829050925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45984.518829050925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45984.518829050925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45984.518829050925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45984.518829050925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45984.518829050925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45984.518829050925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45984.518829050925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45984.518829050925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45984.518829050925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45984.518829050925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45984.518829050925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45984.518829050925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45984.518829050925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45984.518829050925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45984.518829050925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45984.518829050925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45984.518829050925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45984.518829050925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45984.518829050925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45984.518829050925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45984.518829050925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45984.518829050925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45984.518829050925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45984.518829050925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45984.518829050925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45984.518829050925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45984.518829050925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45984.518829050925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45984.518829050925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45984.518829050925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45984.518829050925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45984.518829050925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45984.518829050925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45984.518829050925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45984.518829050925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45984.518829050925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45984.518829050925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45984.518829050925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45984.518829050925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45984.518829050925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45984.518829050925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45984.518829050925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45984.518829050925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45984.518829050925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45984.518829050925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45984.518829050925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45984.518829050925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45984.518829050925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45984.518829050925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45984.518829050925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45984.518829050925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45984.518829050925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45984.518829050925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45984.518829050925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45984.518829050925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45984.518829050925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45984.518829050925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45984.518829050925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45984.518829050925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45984.518829050925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45984.518829050925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45984.518829050925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45984.518829050925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45984.518829050925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45984.518829050925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45984.518829050925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45984.518829050925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45984.518829050925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45984.518829050925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45984.518829050925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45984.518829050925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45984.518829050925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45984.518829050925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45984.518829050925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45984.518829050925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45984.518829050925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45984.518829050925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45984.518829050925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45984.518829050925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45984.518829050925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45984.518829050925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45984.518829050925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45984.518829050925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45984.518829050925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45984.518829050925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45984.518829050925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45984.518829050925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45984.518829050925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45984.518829050925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45984.518829050925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45984.518829050925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45984.518829050925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45984.518829050925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45984.518829050925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45984.518829050925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45984.518829050925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45984.518829050925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45984.518829050925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45984.518829050925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45984.518829050925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45984.518829050925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45984.518829050925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45984.518829050925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45984.518829050925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45984.518829050925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45984.518829050925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45984.518829050925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45984.518829050925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45984.518829050925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45984.518829050925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45984.518829050925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45984.518829050925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45984.518829050925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45984.518829050925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45984.518829050925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45984.518829050925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45984.518829050925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45984.518829050925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45984.518829050925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45984.518829050925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45984.518829050925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45984.518829050925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45984.518829050925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45984.518829050925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45984.518829050925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45984.518829050925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45984.518829050925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45984.518829050925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45984.518829050925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45984.518829050925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45984.518829050925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45984.518829050925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45984.518829050925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45984.518829050925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45984.518829050925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45984.518829050925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45984.518829050925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45984.518829050925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45984.518829050925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45984.518829050925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45984.518829050925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45984.518829050925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45984.518829050925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45984.518829050925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45984.518829050925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45984.518829050925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45984.518829050925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45984.518829050925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45984.518829050925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45984.518829050925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45984.518829050925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45984.518829050925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45984.518829050925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45984.518829050925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45984.518829050925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45984.518829050925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45984.518829050925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45984.518829050925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45984.518829050925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45984.518829050925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45984.518829050925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45984.518829050925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45984.518829050925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45984.518829050925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45984.518829050925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45984.518829050925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45984.518829050925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45984.518829050925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45984.518829050925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45984.518829050925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45984.518829050925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45984.518829050925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45984.518829050925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45984.518829050925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45984.518829050925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45984.518829050925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45984.518829050925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45984.518829050925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45984.518829050925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45984.518829050925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45984.518829050925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45984.518829050925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45984.518829050925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45984.518829050925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45984.518829050925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45984.518829050925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45984.518829050925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45984.518829050925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45984.518829050925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45984.518829050925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45984.518829050925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45984.518829050925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45984.518829050925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45984.518829050925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45984.518829050925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45984.518829050925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45984.518829050925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45984.518829050925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45984.518829050925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45984.518829050925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45984.518829050925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45984.518829050925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45984.518829050925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45984.518829050925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45984.518829050925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45984.518829050925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45984.518829050925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45984.518829050925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45984.518829050925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45984.518829050925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45984.518829050925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45984.518829050925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45984.518829050925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45984.518829050925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45984.518829050925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45984.518829050925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45984.518829050925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45984.518829050925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45984.518829050925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45984.518829050925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45984.518829050925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45984.518829050925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45984.518829050925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45984.518829050925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45984.518829050925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45984.518829050925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45984.518829050925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45984.518829050925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45984.518829050925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45984.518829050925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45984.518829050925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45984.518829050925</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0"/>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281.03811145832879</v>
      </c>
      <c r="H2" s="95">
        <v>45703.474768518521</v>
      </c>
      <c r="I2" s="95" t="str">
        <f>IFERROR(VLOOKUP(D2,DB!A:F,6,0),"")</f>
        <v>SCECO</v>
      </c>
      <c r="J2" s="95" t="str">
        <f>IFERROR(VLOOKUP(D2,DB!A:G,7,0),"")</f>
        <v>Dead</v>
      </c>
      <c r="K2" s="97" t="s">
        <v>39111</v>
      </c>
      <c r="L2" s="91" t="str">
        <f>IFERROR(VLOOKUP(D2,DB!A:I,9,0),"")</f>
        <v>Latis</v>
      </c>
    </row>
    <row r="3" spans="1:16" ht="42.75" customHeight="1">
      <c r="A3" s="113" t="s">
        <v>39112</v>
      </c>
      <c r="B3" s="113" t="str">
        <f>IFERROR(VLOOKUP(D3,DB!A:K,11,0),"")</f>
        <v>R4</v>
      </c>
      <c r="C3" s="93">
        <v>1</v>
      </c>
      <c r="D3" s="91" t="s">
        <v>38804</v>
      </c>
      <c r="E3" s="94" t="s">
        <v>39021</v>
      </c>
      <c r="F3" s="95">
        <v>45984.493113425924</v>
      </c>
      <c r="G3" s="96">
        <f ca="1">IFERROR(NOW()-F3,"")</f>
        <v>2.5715625000884756E-2</v>
      </c>
      <c r="H3" s="95">
        <v>45983.94866898148</v>
      </c>
      <c r="I3" s="113" t="str">
        <f>IFERROR(VLOOKUP(D3,DB!A:F,6,0),"")</f>
        <v>Sceco</v>
      </c>
      <c r="J3" s="113" t="str">
        <f>IFERROR(VLOOKUP(D3,DB!A:G,7,0),"")</f>
        <v>In progress</v>
      </c>
      <c r="K3" s="97" t="s">
        <v>39113</v>
      </c>
      <c r="L3" s="91" t="str">
        <f>IFERROR(VLOOKUP(D3,DB!A:I,9,0),"")</f>
        <v>Latis</v>
      </c>
    </row>
    <row r="4" spans="1:16" ht="15" customHeight="1">
      <c r="A4" s="113" t="s">
        <v>39114</v>
      </c>
      <c r="B4" s="113" t="str">
        <f>IFERROR(VLOOKUP(D4,DB!A:K,11,0),"")</f>
        <v>R4</v>
      </c>
      <c r="C4" s="93">
        <v>1</v>
      </c>
      <c r="D4" s="91" t="s">
        <v>35135</v>
      </c>
      <c r="E4" s="94" t="s">
        <v>39021</v>
      </c>
      <c r="F4" s="95">
        <v>45984.495081018518</v>
      </c>
      <c r="G4" s="96">
        <f t="shared" ref="G4:G54" ca="1" si="0">IFERROR(NOW()-F4,"")</f>
        <v>2.374803240672918E-2</v>
      </c>
      <c r="H4" s="95">
        <v>45984.45480324074</v>
      </c>
      <c r="I4" s="113" t="str">
        <f>IFERROR(VLOOKUP(D4,DB!A:F,6,0),"")</f>
        <v>SCECO</v>
      </c>
      <c r="J4" s="113" t="str">
        <f>IFERROR(VLOOKUP(D4,DB!A:G,7,0),"")</f>
        <v>Dead</v>
      </c>
      <c r="K4" s="97" t="s">
        <v>39115</v>
      </c>
      <c r="L4" s="91" t="str">
        <f>IFERROR(VLOOKUP(D4,DB!A:I,9,0),"")</f>
        <v>Latis</v>
      </c>
    </row>
    <row r="5" spans="1:16" ht="15" customHeight="1">
      <c r="A5" s="113" t="s">
        <v>39116</v>
      </c>
      <c r="B5" s="113" t="str">
        <f>IFERROR(VLOOKUP(D5,DB!A:K,11,0),"")</f>
        <v>R4</v>
      </c>
      <c r="C5" s="93">
        <v>2</v>
      </c>
      <c r="D5" s="91" t="s">
        <v>34889</v>
      </c>
      <c r="E5" s="94" t="s">
        <v>39021</v>
      </c>
      <c r="F5" s="95">
        <v>45984.496261574073</v>
      </c>
      <c r="G5" s="96">
        <f t="shared" ca="1" si="0"/>
        <v>2.2567476851691026E-2</v>
      </c>
      <c r="H5" s="95">
        <v>45984.484456018516</v>
      </c>
      <c r="I5" s="113" t="str">
        <f>IFERROR(VLOOKUP(D5,DB!A:F,6,0),"")</f>
        <v>SCECO</v>
      </c>
      <c r="J5" s="113" t="str">
        <f>IFERROR(VLOOKUP(D5,DB!A:G,7,0),"")</f>
        <v>Vandalized</v>
      </c>
      <c r="K5" s="97" t="s">
        <v>39117</v>
      </c>
      <c r="L5" s="91" t="str">
        <f>IFERROR(VLOOKUP(D5,DB!A:I,9,0),"")</f>
        <v>Latis</v>
      </c>
    </row>
    <row r="6" spans="1:16" ht="15" customHeight="1">
      <c r="A6" s="113" t="s">
        <v>39118</v>
      </c>
      <c r="B6" s="113" t="str">
        <f>IFERROR(VLOOKUP(D6,DB!A:K,11,0),"")</f>
        <v>R4</v>
      </c>
      <c r="C6" s="93">
        <v>1</v>
      </c>
      <c r="D6" s="91" t="s">
        <v>36368</v>
      </c>
      <c r="E6" s="94" t="s">
        <v>39021</v>
      </c>
      <c r="F6" s="95">
        <v>45984.498935185184</v>
      </c>
      <c r="G6" s="96">
        <f t="shared" ca="1" si="0"/>
        <v>1.989386574132368E-2</v>
      </c>
      <c r="H6" s="95">
        <v>45984.492685185185</v>
      </c>
      <c r="I6" s="113" t="str">
        <f>IFERROR(VLOOKUP(D6,DB!A:F,6,0),"")</f>
        <v>SCECO</v>
      </c>
      <c r="J6" s="113">
        <f>IFERROR(VLOOKUP(D6,DB!A:G,7,0),"")</f>
        <v>0</v>
      </c>
      <c r="K6" s="97" t="s">
        <v>39119</v>
      </c>
      <c r="L6" s="91" t="str">
        <f>IFERROR(VLOOKUP(D6,DB!A:I,9,0),"")</f>
        <v>Latis</v>
      </c>
    </row>
    <row r="7" spans="1:16" ht="15" customHeight="1">
      <c r="A7" s="113"/>
      <c r="B7" s="113" t="str">
        <f>IFERROR(VLOOKUP(D7,DB!A:K,11,0),"")</f>
        <v/>
      </c>
      <c r="C7" s="93"/>
      <c r="D7" s="91"/>
      <c r="E7" s="94"/>
      <c r="F7" s="95"/>
      <c r="G7" s="96">
        <f t="shared" ca="1" si="0"/>
        <v>45984.518829050925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45984.518829050925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45984.518829050925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45984.518829050925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45984.518829050925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45984.518829050925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45984.518829050925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45984.518829050925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45984.518829050925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45984.518829050925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45984.518829050925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45984.518829050925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45984.518829050925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45984.518829050925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45984.518829050925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45984.518829050925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45984.518829050925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45984.518829050925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45984.518829050925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45984.518829050925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45984.518829050925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45984.518829050925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45984.518829050925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45984.518829050925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45984.518829050925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45984.518829050925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45984.518829050925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45984.518829050925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45984.518829050925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45984.518829050925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45984.518829050925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45984.518829050925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45984.518829050925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45984.518829050925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45984.518829050925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45984.518829050925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45984.518829050925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45984.518829050925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45984.518829050925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45984.518829050925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45984.518829050925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45984.518829050925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45984.518829050925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45984.518829050925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45984.518829050925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45984.518829050925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45984.518829050925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45984.518829050925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ref="G55:G118" ca="1" si="1">IFERROR(NOW()-F55,"")</f>
        <v>45984.518829050925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45984.518829050925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45984.518829050925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45984.518829050925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45984.518829050925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45984.518829050925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45984.518829050925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45984.518829050925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45984.518829050925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45984.518829050925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45984.518829050925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45984.518829050925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45984.518829050925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45984.518829050925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45984.518829050925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45984.518829050925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45984.518829050925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45984.518829050925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45984.518829050925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45984.518829050925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45984.518829050925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45984.518829050925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45984.518829050925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45984.518829050925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45984.518829050925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45984.518829050925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45984.518829050925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45984.518829050925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45984.518829050925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45984.518829050925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45984.518829050925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45984.518829050925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45984.518829050925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45984.518829050925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45984.518829050925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45984.518829050925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45984.518829050925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45984.518829050925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45984.518829050925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45984.518829050925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45984.518829050925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45984.518829050925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45984.518829050925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45984.518829050925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45984.518829050925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45984.518829050925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45984.518829050925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45984.518829050925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45984.518829050925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45984.518829050925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45984.518829050925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45984.518829050925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45984.518829050925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45984.518829050925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45984.518829050925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45984.518829050925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45984.518829050925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45984.518829050925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45984.518829050925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45984.518829050925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45984.518829050925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45984.518829050925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45984.518829050925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45984.518829050925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ref="G119:G182" ca="1" si="2">IFERROR(NOW()-F119,"")</f>
        <v>45984.518829050925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45984.518829050925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45984.518829050925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45984.518829050925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45984.518829050925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45984.518829050925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45984.518829050925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45984.518829050925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45984.518829050925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45984.518829050925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45984.518829050925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45984.518829050925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45984.518829050925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45984.518829050925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45984.518829050925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45984.518829050925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45984.518829050925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45984.518829050925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45984.518829050925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45984.518829050925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45984.518829050925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45984.518829050925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45984.518829050925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45984.518829050925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45984.518829050925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45984.518829050925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45984.518829050925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45984.518829050925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45984.518829050925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45984.518829050925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45984.518829050925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45984.518829050925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45984.518829050925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45984.518829050925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45984.518829050925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45984.518829050925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45984.518829050925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45984.518829050925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45984.518829050925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45984.518829050925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45984.518829050925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45984.518829050925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45984.518829050925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45984.518829050925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45984.518829050925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45984.518829050925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45984.518829050925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45984.518829050925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45984.518829050925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45984.518829050925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45984.518829050925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45984.518829050925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45984.518829050925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45984.518829050925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45984.518829050925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45984.518829050925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45984.518829050925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45984.518829050925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45984.518829050925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45984.518829050925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45984.518829050925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45984.518829050925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45984.518829050925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45984.518829050925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ref="G183:G246" ca="1" si="3">IFERROR(NOW()-F183,"")</f>
        <v>45984.518829050925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45984.518829050925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45984.518829050925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45984.518829050925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45984.518829050925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45984.518829050925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45984.518829050925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45984.518829050925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45984.518829050925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45984.518829050925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45984.518829050925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45984.518829050925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45984.518829050925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45984.518829050925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45984.518829050925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45984.518829050925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45984.518829050925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45984.518829050925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45984.518829050925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45984.518829050925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45984.518829050925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45984.518829050925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45984.518829050925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45984.518829050925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45984.518829050925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45984.518829050925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45984.518829050925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45984.518829050925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45984.518829050925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45984.518829050925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45984.518829050925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45984.518829050925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45984.518829050925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45984.518829050925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45984.518829050925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45984.518829050925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45984.518829050925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45984.518829050925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45984.518829050925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45984.518829050925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45984.518829050925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45984.518829050925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45984.518829050925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45984.518829050925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45984.518829050925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45984.518829050925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45984.518829050925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45984.518829050925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45984.518829050925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45984.518829050925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45984.518829050925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45984.518829050925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45984.518829050925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45984.518829050925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45984.518829050925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45984.518829050925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45984.518829050925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45984.518829050925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45984.518829050925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45984.518829050925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45984.518829050925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45984.518829050925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45984.518829050925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45984.518829050925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ref="G247:G310" ca="1" si="4">IFERROR(NOW()-F247,"")</f>
        <v>45984.518829050925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45984.518829050925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45984.518829050925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45984.518829050925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45984.518829050925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45984.518829050925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45984.518829050925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45984.518829050925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45984.518829050925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45984.518829050925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45984.518829050925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45984.518829050925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45984.518829050925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45984.518829050925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45984.518829050925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45984.518829050925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45984.518829050925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45984.518829050925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45984.518829050925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45984.518829050925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45984.518829050925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45984.518829050925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45984.518829050925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45984.518829050925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45984.518829050925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45984.518829050925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45984.518829050925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45984.518829050925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45984.518829050925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45984.518829050925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45984.518829050925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45984.518829050925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45984.518829050925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45984.518829050925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45984.518829050925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45984.518829050925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45984.518829050925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45984.518829050925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45984.518829050925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45984.518829050925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45984.518829050925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45984.518829050925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45984.518829050925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45984.518829050925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45984.518829050925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45984.518829050925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45984.518829050925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45984.518829050925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45984.518829050925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45984.518829050925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45984.518829050925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45984.518829050925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45984.518829050925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45984.518829050925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45984.518829050925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45984.518829050925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45984.518829050925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45984.518829050925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45984.518829050925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45984.518829050925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45984.518829050925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45984.518829050925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45984.518829050925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45984.518829050925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ref="G311:G374" ca="1" si="5">IFERROR(NOW()-F311,"")</f>
        <v>45984.518829050925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45984.518829050925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45984.518829050925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45984.518829050925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45984.518829050925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45984.518829050925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45984.518829050925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45984.518829050925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45984.518829050925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45984.518829050925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45984.518829050925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45984.518829050925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45984.518829050925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45984.518829050925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45984.518829050925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45984.518829050925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45984.518829050925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45984.518829050925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45984.518829050925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45984.518829050925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45984.518829050925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45984.518829050925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45984.518829050925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45984.518829050925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45984.518829050925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45984.518829050925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45984.518829050925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45984.518829050925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45984.518829050925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45984.518829050925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45984.518829050925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45984.518829050925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45984.518829050925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45984.518829050925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45984.518829050925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45984.518829050925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45984.518829050925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45984.518829050925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45984.518829050925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45984.518829050925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45984.518829050925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45984.518829050925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45984.518829050925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45984.518829050925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45984.518829050925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45984.518829050925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45984.518829050925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45984.518829050925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45984.518829050925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45984.518829050925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45984.518829050925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45984.518829050925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45984.518829050925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45984.518829050925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45984.518829050925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45984.518829050925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45984.518829050925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45984.518829050925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45984.518829050925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45984.518829050925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45984.518829050925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45984.518829050925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45984.518829050925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45984.518829050925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ref="G375:G420" ca="1" si="6">IFERROR(NOW()-F375,"")</f>
        <v>45984.518829050925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45984.518829050925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45984.518829050925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45984.518829050925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45984.518829050925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45984.518829050925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45984.518829050925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45984.518829050925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45984.518829050925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45984.518829050925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45984.518829050925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45984.518829050925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45984.518829050925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45984.518829050925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45984.518829050925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45984.518829050925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45984.518829050925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45984.518829050925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45984.518829050925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45984.518829050925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45984.518829050925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45984.518829050925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45984.518829050925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45984.518829050925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45984.518829050925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45984.518829050925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45984.518829050925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45984.518829050925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45984.518829050925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45984.518829050925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45984.518829050925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45984.518829050925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45984.518829050925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45984.518829050925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45984.518829050925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45984.518829050925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45984.518829050925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45984.518829050925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45984.518829050925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45984.518829050925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45984.518829050925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45984.518829050925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45984.518829050925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45984.518829050925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45984.518829050925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45984.518829050925</v>
      </c>
      <c r="H420" s="95"/>
      <c r="I420" s="113" t="str">
        <f>IFERROR(VLOOKUP(D420,DB!A:F,6,0),"")</f>
        <v/>
      </c>
      <c r="J420" s="113" t="str">
        <f>IFERROR(VLOOKUP(D420,DB!A:G,7,0),"")</f>
        <v/>
      </c>
      <c r="K420" s="97"/>
      <c r="L420" s="91" t="str">
        <f>IFERROR(VLOOKUP(D420,DB!A:I,9,0),"")</f>
        <v/>
      </c>
    </row>
  </sheetData>
  <dataValidations count="2">
    <dataValidation allowBlank="1" showInputMessage="1" showErrorMessage="1" sqref="E1" xr:uid="{A4F81451-56CC-4543-9497-104C4E44EE4B}"/>
    <dataValidation type="list" allowBlank="1" showInputMessage="1" showErrorMessage="1" sqref="E2:E4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2"/>
  <sheetViews>
    <sheetView tabSelected="1"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39120</v>
      </c>
      <c r="B2" s="37" t="str">
        <f>IFERROR(VLOOKUP(D2,DB!A:K,11,0),"")</f>
        <v>R5</v>
      </c>
      <c r="C2" s="37">
        <v>3</v>
      </c>
      <c r="D2" s="106" t="s">
        <v>36011</v>
      </c>
      <c r="E2" s="37" t="s">
        <v>39021</v>
      </c>
      <c r="F2" s="38">
        <v>45891.832060185188</v>
      </c>
      <c r="G2" s="108">
        <f ca="1">IFERROR(NOW()-F2,"")</f>
        <v>92.686768865736667</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39100</v>
      </c>
      <c r="F3" s="38">
        <v>45926.188877314817</v>
      </c>
      <c r="G3" s="108">
        <f t="shared" ref="G3" ca="1" si="0">IFERROR(NOW()-F3,"")</f>
        <v>58.329951736108342</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39100</v>
      </c>
      <c r="F4" s="110">
        <v>45948.661111111112</v>
      </c>
      <c r="G4" s="111">
        <f t="shared" ref="G4" ca="1" si="1">IFERROR(NOW()-F4,"")</f>
        <v>35.857717939812574</v>
      </c>
      <c r="H4" s="110">
        <v>45948.661111111112</v>
      </c>
      <c r="I4" s="109" t="str">
        <f>IFERROR(VLOOKUP(D4,DB!A:F,6,0),"")</f>
        <v>SCECO</v>
      </c>
      <c r="J4" s="109" t="str">
        <f>IFERROR(VLOOKUP(D4,DB!A:G,7,0),"")</f>
        <v>Dead</v>
      </c>
      <c r="K4" s="109" t="s">
        <v>39125</v>
      </c>
      <c r="L4" s="109" t="str">
        <f>IFERROR(VLOOKUP(D4,DB!A:I,9,0),"")</f>
        <v>Latis</v>
      </c>
    </row>
    <row r="5" spans="1:13" s="105" customFormat="1">
      <c r="A5" s="109" t="s">
        <v>39126</v>
      </c>
      <c r="B5" s="109" t="str">
        <f>IFERROR(VLOOKUP(D5,DB!A:K,11,0),"")</f>
        <v>R5</v>
      </c>
      <c r="C5" s="109">
        <v>1</v>
      </c>
      <c r="D5" s="109" t="s">
        <v>33371</v>
      </c>
      <c r="E5" s="109" t="s">
        <v>39021</v>
      </c>
      <c r="F5" s="122">
        <v>45977.514803240738</v>
      </c>
      <c r="G5" s="111">
        <f ca="1">IFERROR(NOW()-F5,"")</f>
        <v>7.0040258101871586</v>
      </c>
      <c r="H5" s="122">
        <v>45977.468807870369</v>
      </c>
      <c r="I5" s="109" t="str">
        <f>IFERROR(VLOOKUP(D5,DB!A:F,6,0),"")</f>
        <v>SCECO</v>
      </c>
      <c r="J5" s="109" t="str">
        <f>IFERROR(VLOOKUP(D5,DB!A:G,7,0),"")</f>
        <v>Weak</v>
      </c>
      <c r="K5" s="109" t="s">
        <v>39127</v>
      </c>
      <c r="L5" s="109" t="str">
        <f>IFERROR(VLOOKUP(D5,DB!A:I,9,0),"")</f>
        <v>Latis</v>
      </c>
    </row>
    <row r="6" spans="1:13" ht="30.75">
      <c r="A6" s="109" t="s">
        <v>39128</v>
      </c>
      <c r="B6" s="109" t="str">
        <f>IFERROR(VLOOKUP(D6,DB!A:K,11,0),"")</f>
        <v>R5</v>
      </c>
      <c r="C6" s="109">
        <v>1</v>
      </c>
      <c r="D6" s="109" t="s">
        <v>36518</v>
      </c>
      <c r="E6" s="109" t="s">
        <v>39021</v>
      </c>
      <c r="F6" s="122">
        <v>45981.373298611114</v>
      </c>
      <c r="G6" s="111">
        <f ca="1">IFERROR(NOW()-F6,"")</f>
        <v>3.1455304398114095</v>
      </c>
      <c r="H6" s="122">
        <v>45981.360798611109</v>
      </c>
      <c r="I6" s="109" t="str">
        <f>IFERROR(VLOOKUP(D6,DB!A:F,6,0),"")</f>
        <v>SCECO</v>
      </c>
      <c r="J6" s="109" t="str">
        <f>IFERROR(VLOOKUP(D6,DB!A:G,7,0),"")</f>
        <v>Dead</v>
      </c>
      <c r="K6" s="109" t="s">
        <v>39129</v>
      </c>
      <c r="L6" s="109" t="str">
        <f>IFERROR(VLOOKUP(D6,DB!A:I,9,0),"")</f>
        <v>Latis</v>
      </c>
    </row>
    <row r="7" spans="1:13">
      <c r="A7" s="109" t="s">
        <v>39130</v>
      </c>
      <c r="B7" s="109" t="str">
        <f>IFERROR(VLOOKUP(D7,DB!A:K,11,0),"")</f>
        <v>R5</v>
      </c>
      <c r="C7" s="109">
        <v>2</v>
      </c>
      <c r="D7" s="109" t="s">
        <v>33320</v>
      </c>
      <c r="E7" s="109" t="s">
        <v>39021</v>
      </c>
      <c r="F7" s="122">
        <v>45984.303518518522</v>
      </c>
      <c r="G7" s="111">
        <f ca="1">IFERROR(NOW()-F7,"")</f>
        <v>0.21531053240323672</v>
      </c>
      <c r="H7" s="122">
        <v>45984.294062499997</v>
      </c>
      <c r="I7" s="109" t="str">
        <f>IFERROR(VLOOKUP(D7,DB!A:F,6,0),"")</f>
        <v>SCECO</v>
      </c>
      <c r="J7" s="109" t="str">
        <f>IFERROR(VLOOKUP(D7,DB!A:G,7,0),"")</f>
        <v>Dead</v>
      </c>
      <c r="K7" s="109" t="s">
        <v>39131</v>
      </c>
      <c r="L7" s="109" t="str">
        <f>IFERROR(VLOOKUP(D7,DB!A:I,9,0),"")</f>
        <v>Latis</v>
      </c>
    </row>
    <row r="8" spans="1:13">
      <c r="A8" s="109"/>
      <c r="B8" s="109" t="str">
        <f>IFERROR(VLOOKUP(D8,DB!A:K,11,0),"")</f>
        <v/>
      </c>
      <c r="C8" s="109"/>
      <c r="D8" s="109"/>
      <c r="E8" s="109"/>
      <c r="F8" s="109"/>
      <c r="G8" s="111">
        <f ca="1">IFERROR(NOW()-F8,"")</f>
        <v>45984.518829050925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45984.518829050925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45984.518829050925</v>
      </c>
      <c r="H10" s="109"/>
      <c r="I10" s="109" t="str">
        <f>IFERROR(VLOOKUP(D10,DB!A:F,6,0),"")</f>
        <v/>
      </c>
      <c r="J10" s="109" t="str">
        <f>IFERROR(VLOOKUP(D10,DB!A:G,7,0),"")</f>
        <v/>
      </c>
      <c r="K10" s="109"/>
      <c r="L10" s="109" t="str">
        <f>IFERROR(VLOOKUP(D10,DB!A:I,9,0),"")</f>
        <v/>
      </c>
    </row>
    <row r="11" spans="1:13">
      <c r="A11" s="109"/>
      <c r="B11" s="109" t="str">
        <f>IFERROR(VLOOKUP(D11,DB!A:K,11,0),"")</f>
        <v/>
      </c>
      <c r="C11" s="109"/>
      <c r="D11" s="150"/>
      <c r="E11" s="109"/>
      <c r="F11" s="109"/>
      <c r="G11" s="111">
        <f ca="1">IFERROR(NOW()-F11,"")</f>
        <v>45984.518829050925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45984.518829050925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45984.518829050925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45984.518829050925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45984.518829050925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45984.518829050925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45984.518829050925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45984.518829050925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45984.518829050925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45984.518829050925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45984.518829050925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45984.518829050925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45984.518829050925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45984.518829050925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45984.518829050925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45984.518829050925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45984.518829050925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45984.518829050925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45984.518829050925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45984.518829050925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45984.518829050925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45984.518829050925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45984.518829050925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45984.518829050925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45984.518829050925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45984.518829050925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45984.518829050925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45984.518829050925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45984.518829050925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45984.518829050925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45984.518829050925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45984.518829050925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45984.518829050925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45984.518829050925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45984.518829050925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45984.518829050925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45984.518829050925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45984.518829050925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45984.518829050925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45984.518829050925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45984.518829050925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45984.518829050925</v>
      </c>
      <c r="H52" s="109"/>
      <c r="I52" s="109" t="str">
        <f>IFERROR(VLOOKUP(D52,DB!A:F,6,0),"")</f>
        <v/>
      </c>
      <c r="J52" s="109" t="str">
        <f>IFERROR(VLOOKUP(D52,DB!A:G,7,0),"")</f>
        <v/>
      </c>
      <c r="K52" s="109"/>
      <c r="L52" s="109" t="str">
        <f>IFERROR(VLOOKUP(D52,DB!A:I,9,0),"")</f>
        <v/>
      </c>
    </row>
    <row r="53" spans="1:12">
      <c r="A53" s="125"/>
      <c r="B53" s="125" t="str">
        <f>IFERROR(VLOOKUP(D53,DB!A:K,11,0),"")</f>
        <v/>
      </c>
      <c r="C53" s="125"/>
      <c r="D53" s="125"/>
      <c r="E53" s="125"/>
      <c r="F53" s="126"/>
      <c r="G53" s="111">
        <f ca="1">IFERROR(NOW()-F53,"")</f>
        <v>45984.518829050925</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45984.518829050925</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45984.518829050925</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45984.518829050925</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45984.518829050925</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45984.518829050925</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45984.518829050925</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45984.518829050925</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45984.518829050925</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45984.518829050925</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45984.518829050925</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45984.518829050925</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45984.518829050925</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45984.518829050925</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45984.518829050925</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45984.518829050925</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45984.518829050925</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45984.518829050925</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45984.518829050925</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45984.518829050925</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45984.518829050925</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45984.518829050925</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45984.518829050925</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45984.518829050925</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45984.518829050925</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45984.518829050925</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45984.518829050925</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45984.518829050925</v>
      </c>
      <c r="H80" s="126"/>
      <c r="I80" s="125" t="str">
        <f>IFERROR(VLOOKUP(D80,DB!A:F,6,0),"")</f>
        <v/>
      </c>
      <c r="J80" s="125" t="str">
        <f>IFERROR(VLOOKUP(D80,DB!A:G,7,0),"")</f>
        <v/>
      </c>
      <c r="K80" s="125"/>
      <c r="L80" s="125" t="str">
        <f>IFERROR(VLOOKUP(D80,DB!A:I,9,0),"")</f>
        <v/>
      </c>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
  <sheetViews>
    <sheetView workbookViewId="0">
      <selection activeCell="F5" sqref="F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39132</v>
      </c>
      <c r="B2" s="145" t="str">
        <f>IFERROR(VLOOKUP(D2,DB!A:K,11,0),"")</f>
        <v>R6</v>
      </c>
      <c r="C2" s="146">
        <v>1</v>
      </c>
      <c r="D2" s="145" t="s">
        <v>32420</v>
      </c>
      <c r="E2" s="109" t="s">
        <v>39100</v>
      </c>
      <c r="F2" s="147"/>
      <c r="G2" s="75"/>
      <c r="H2" s="147"/>
      <c r="I2" s="145" t="str">
        <f>IFERROR(VLOOKUP(D2,DB!A:F,6,0),"")</f>
        <v>SCECO</v>
      </c>
      <c r="J2" s="145" t="str">
        <f>IFERROR(VLOOKUP(D2,DB!A:G,7,0),"")</f>
        <v>Vandalized</v>
      </c>
      <c r="K2" s="148" t="s">
        <v>39133</v>
      </c>
      <c r="L2" s="149" t="str">
        <f>IFERROR(VLOOKUP(D2,DB!A:I,9,0),"")</f>
        <v>Latis</v>
      </c>
    </row>
    <row r="3" spans="1:16382" ht="31.5" customHeight="1">
      <c r="A3" s="144" t="s">
        <v>39132</v>
      </c>
      <c r="B3" s="145" t="str">
        <f>IFERROR(VLOOKUP(D3,DB!A:K,11,0),"")</f>
        <v>R6</v>
      </c>
      <c r="C3" s="146">
        <v>1</v>
      </c>
      <c r="D3" s="145" t="s">
        <v>35682</v>
      </c>
      <c r="E3" s="109" t="s">
        <v>39100</v>
      </c>
      <c r="F3" s="147"/>
      <c r="G3" s="75">
        <f t="shared" ref="G3" ca="1" si="0">IFERROR(NOW()-F3,"-")</f>
        <v>45984.518829050925</v>
      </c>
      <c r="H3" s="147"/>
      <c r="I3" s="145" t="str">
        <f>IFERROR(VLOOKUP(D3,DB!A:F,6,0),"")</f>
        <v>SCECO</v>
      </c>
      <c r="J3" s="145" t="str">
        <f>IFERROR(VLOOKUP(D3,DB!A:G,7,0),"")</f>
        <v>Dead</v>
      </c>
      <c r="K3" s="148" t="s">
        <v>39134</v>
      </c>
      <c r="L3" s="149" t="str">
        <f>IFERROR(VLOOKUP(D3,DB!A:I,9,0),"")</f>
        <v>Latis</v>
      </c>
    </row>
    <row r="4" spans="1:16382" ht="31.5" customHeight="1">
      <c r="A4" s="144" t="s">
        <v>39135</v>
      </c>
      <c r="B4" s="145" t="str">
        <f>IFERROR(VLOOKUP(D4,DB!A:K,11,0),"")</f>
        <v>R6</v>
      </c>
      <c r="C4" s="146">
        <v>8</v>
      </c>
      <c r="D4" s="145" t="s">
        <v>37358</v>
      </c>
      <c r="E4" s="109" t="s">
        <v>39100</v>
      </c>
      <c r="F4" s="147">
        <v>45984.472754629627</v>
      </c>
      <c r="G4" s="75">
        <f ca="1">IFERROR(NOW()-F4,"-")</f>
        <v>4.6074421297817025E-2</v>
      </c>
      <c r="H4" s="147">
        <v>45984.465370370373</v>
      </c>
      <c r="I4" s="145" t="str">
        <f>IFERROR(VLOOKUP(D4,DB!A:F,6,0),"")</f>
        <v>SCECO+STB</v>
      </c>
      <c r="J4" s="145" t="str">
        <f>IFERROR(VLOOKUP(D4,DB!A:G,7,0),"")</f>
        <v>Vandalized</v>
      </c>
      <c r="K4" s="148" t="s">
        <v>39136</v>
      </c>
      <c r="L4" s="149" t="str">
        <f>IFERROR(VLOOKUP(D4,DB!A:I,9,0),"")</f>
        <v>Latis</v>
      </c>
    </row>
    <row r="5" spans="1:16382" ht="31.5" customHeight="1">
      <c r="A5" s="144" t="s">
        <v>39137</v>
      </c>
      <c r="B5" s="145" t="str">
        <f>IFERROR(VLOOKUP(D5,DB!A:K,11,0),"")</f>
        <v>R6</v>
      </c>
      <c r="C5" s="146">
        <v>1</v>
      </c>
      <c r="D5" s="145" t="s">
        <v>34952</v>
      </c>
      <c r="E5" s="109" t="s">
        <v>39021</v>
      </c>
      <c r="F5" s="147">
        <v>45984.482118055559</v>
      </c>
      <c r="G5" s="75">
        <f ca="1">IFERROR(NOW()-F5,"-")</f>
        <v>3.6710995365865529E-2</v>
      </c>
      <c r="H5" s="147">
        <v>45984.488067129627</v>
      </c>
      <c r="I5" s="145" t="str">
        <f>IFERROR(VLOOKUP(D5,DB!A:F,6,0),"")</f>
        <v>SCECO</v>
      </c>
      <c r="J5" s="145" t="str">
        <f>IFERROR(VLOOKUP(D5,DB!A:G,7,0),"")</f>
        <v>Good</v>
      </c>
      <c r="K5" s="148" t="s">
        <v>39138</v>
      </c>
      <c r="L5" s="149" t="str">
        <f>IFERROR(VLOOKUP(D5,DB!A:I,9,0),"")</f>
        <v>Latis</v>
      </c>
    </row>
    <row r="6" spans="1:16382" ht="31.5" customHeight="1">
      <c r="A6" s="144" t="s">
        <v>39139</v>
      </c>
      <c r="B6" s="145" t="str">
        <f>IFERROR(VLOOKUP(D6,DB!A:K,11,0),"")</f>
        <v>R6</v>
      </c>
      <c r="C6" s="146">
        <v>1</v>
      </c>
      <c r="D6" s="145" t="s">
        <v>37390</v>
      </c>
      <c r="E6" s="109" t="s">
        <v>39021</v>
      </c>
      <c r="F6" s="147">
        <v>45984.478252314817</v>
      </c>
      <c r="G6" s="75">
        <f ca="1">IFERROR(NOW()-F6,"-")</f>
        <v>4.0576736108050682E-2</v>
      </c>
      <c r="H6" s="147">
        <v>45984.483900462961</v>
      </c>
      <c r="I6" s="145" t="str">
        <f>IFERROR(VLOOKUP(D6,DB!A:F,6,0),"")</f>
        <v>Generator-SG</v>
      </c>
      <c r="J6" s="145" t="str">
        <f>IFERROR(VLOOKUP(D6,DB!A:G,7,0),"")</f>
        <v>Vandalized</v>
      </c>
      <c r="K6" s="148" t="s">
        <v>39136</v>
      </c>
      <c r="L6" s="149" t="str">
        <f>IFERROR(VLOOKUP(D6,DB!A:I,9,0),"")</f>
        <v>Latis</v>
      </c>
    </row>
    <row r="7" spans="1:16382" ht="31.5" customHeight="1">
      <c r="A7" s="144"/>
      <c r="B7" s="145" t="str">
        <f>IFERROR(VLOOKUP(D7,DB!A:K,11,0),"")</f>
        <v/>
      </c>
      <c r="C7" s="146"/>
      <c r="D7" s="145"/>
      <c r="E7" s="109"/>
      <c r="F7" s="147"/>
      <c r="G7" s="75">
        <f ca="1">IFERROR(NOW()-F7,"-")</f>
        <v>45984.518829050925</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45984.518829050925</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3"/>
      <c r="E9" s="109"/>
      <c r="F9" s="147"/>
      <c r="G9" s="75">
        <f ca="1">IFERROR(NOW()-F9,"-")</f>
        <v>45984.518829050925</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45984.518829050925</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45984.518829050925</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45984.518829050925</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45984.518829050925</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45984.518829050925</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45984.518829050925</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3"/>
      <c r="E16" s="109"/>
      <c r="F16" s="147"/>
      <c r="G16" s="75">
        <f ca="1">IFERROR(NOW()-F16,"-")</f>
        <v>45984.518829050925</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45984.518829050925</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45984.518829050925</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45984.518829050925</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45984.518829050925</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45984.518829050925</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45984.518829050925</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3"/>
      <c r="E23" s="109"/>
      <c r="F23" s="147"/>
      <c r="G23" s="75">
        <f ca="1">IFERROR(NOW()-F23,"-")</f>
        <v>45984.518829050925</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45984.518829050925</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45984.518829050925</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45984.518829050925</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45984.518829050925</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45984.518829050925</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45984.518829050925</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3"/>
      <c r="E30" s="109"/>
      <c r="F30" s="147"/>
      <c r="G30" s="75">
        <f ca="1">IFERROR(NOW()-F30,"-")</f>
        <v>45984.518829050925</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45984.518829050925</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45984.518829050925</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45984.518829050925</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45984.518829050925</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45984.518829050925</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45984.518829050925</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3"/>
      <c r="E37" s="109"/>
      <c r="F37" s="147"/>
      <c r="G37" s="75">
        <f ca="1">IFERROR(NOW()-F37,"-")</f>
        <v>45984.518829050925</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45984.518829050925</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45984.518829050925</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45984.518829050925</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45984.518829050925</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45984.518829050925</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45984.518829050925</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3"/>
      <c r="E44" s="109"/>
      <c r="F44" s="147"/>
      <c r="G44" s="75">
        <f ca="1">IFERROR(NOW()-F44,"-")</f>
        <v>45984.518829050925</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45984.518829050925</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45984.518829050925</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45984.518829050925</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5"/>
      <c r="E48" s="109"/>
      <c r="F48" s="147"/>
      <c r="G48" s="75">
        <f ca="1">IFERROR(NOW()-F48,"-")</f>
        <v>45984.518829050925</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45984.518829050925</v>
      </c>
      <c r="H49" s="147"/>
      <c r="I49" s="145" t="str">
        <f>IFERROR(VLOOKUP(D49,DB!A:F,6,0),"")</f>
        <v/>
      </c>
      <c r="J49" s="145" t="str">
        <f>IFERROR(VLOOKUP(D49,DB!A:G,7,0),"")</f>
        <v/>
      </c>
      <c r="K49" s="148"/>
      <c r="L49" s="149" t="str">
        <f>IFERROR(VLOOKUP(D49,DB!A:I,9,0),"")</f>
        <v/>
      </c>
    </row>
  </sheetData>
  <dataValidations count="2">
    <dataValidation allowBlank="1" showInputMessage="1" showErrorMessage="1" sqref="E1" xr:uid="{9E1BC488-8814-4F8A-8DBE-742B3278AB71}"/>
    <dataValidation type="list" allowBlank="1" showInputMessage="1" showErrorMessage="1" sqref="E2:E4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2025-11-23T09:28:20Z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