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328" documentId="120_S{2AC9BD13-BADA-5192-A53E-5A8FF88502F6}" xr6:coauthVersionLast="47" xr6:coauthVersionMax="47" xr10:uidLastSave="{E56D2007-D89D-416B-A09E-76A06EFD224F}"/>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<sst xmlns="http://schemas.openxmlformats.org/spreadsheetml/2006/main" count="181537" uniqueCount="39147">
  <si>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</si>
  <si>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</si>
  <si>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</si>
  <si>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</si>
  <si>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</si>
  <si>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</si>
  <si>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</si>
  <si>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</si>
  <si>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</si>
  <si>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</si>
  <si>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</si>
  <si>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</si>
  <si>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</si>
  <si>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</si>
  <si>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</si>
  <si>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</si>
  <si>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</si>
  <si>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</si>
  <si>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</si>
  <si>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</si>
  <si>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</si>
  <si>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</si>
  <si>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</si>
  <si>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</si>
  <si>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</si>
  <si>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</si>
  <si>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</si>
  <si>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</si>
  <si>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</si>
  <si>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</si>
  <si>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</si>
  <si>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</si>
  <si>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</si>
  <si>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</si>
  <si>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</si>
  <si>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</si>
  <si>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</si>
  <si>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</si>
  <si>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</si>
  <si>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</si>
  <si>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</si>
  <si>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</si>
  <si>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</si>
  <si>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</si>
  <si>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</si>
  <si>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</si>
  <si>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</si>
  <si>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</si>
  <si>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</si>
  <si>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</si>
  <si>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</si>
  <si>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</si>
  <si>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</si>
  <si>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</si>
  <si>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</si>
  <si>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</si>
  <si>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</si>
  <si>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</si>
  <si>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</si>
  <si>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</si>
  <si>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</si>
  <si>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</si>
  <si>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</si>
  <si>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</si>
  <si>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</si>
  <si>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</si>
  <si>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</si>
  <si>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</si>
  <si>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</si>
  <si>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</si>
  <si>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</si>
  <si>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</si>
  <si>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</si>
  <si>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</si>
  <si>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</si>
  <si>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</si>
  <si>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</si>
  <si>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</si>
  <si>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</si>
  <si>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</si>
  <si>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</si>
  <si>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</si>
  <si>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</si>
  <si>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</si>
  <si>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</si>
  <si>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</si>
  <si>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</si>
  <si>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</si>
  <si>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</si>
  <si>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</si>
  <si>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</si>
  <si>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</si>
  <si>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</si>
  <si>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</si>
  <si>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</si>
  <si>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</si>
  <si>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</si>
  <si>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</si>
  <si>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</si>
  <si>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</si>
  <si>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</si>
  <si>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</si>
  <si>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</si>
  <si>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</si>
  <si>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</si>
  <si>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</si>
  <si>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</si>
  <si>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</si>
  <si>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</si>
  <si>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</si>
  <si>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</si>
  <si>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</si>
  <si>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</si>
  <si>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</si>
  <si>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</si>
  <si>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</si>
  <si>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</si>
  <si>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</si>
  <si>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</si>
  <si>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</si>
  <si>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</si>
  <si>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</si>
  <si>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</si>
  <si>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</si>
  <si>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</si>
  <si>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</si>
  <si>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</si>
  <si>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</si>
  <si>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</si>
  <si>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</si>
  <si>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</si>
  <si>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</si>
  <si>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</si>
  <si>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</si>
  <si>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</si>
  <si>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</si>
  <si>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</si>
  <si>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</si>
  <si>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</si>
  <si>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</si>
  <si>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</si>
  <si>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</si>
  <si>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</si>
  <si>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</si>
  <si>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</si>
  <si>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</si>
  <si>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</si>
  <si>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</si>
  <si>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</si>
  <si>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</si>
  <si>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</si>
  <si>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</si>
  <si>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</si>
  <si>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</si>
  <si>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</si>
  <si>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</si>
  <si>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</si>
  <si>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</si>
  <si>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</si>
  <si>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</si>
  <si>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</si>
  <si>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</si>
  <si>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</si>
  <si>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</si>
  <si>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</si>
  <si>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</si>
  <si>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</si>
  <si>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</si>
  <si>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</si>
  <si>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</si>
  <si>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</si>
  <si>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</si>
  <si>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</si>
  <si>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</si>
  <si>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</si>
  <si>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</si>
  <si>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</si>
  <si>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</si>
  <si>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</si>
  <si>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</si>
  <si>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</si>
  <si>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</si>
  <si>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</si>
  <si>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</si>
  <si>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</si>
  <si>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</si>
  <si>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</si>
  <si>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</si>
  <si>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</si>
  <si>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</si>
  <si>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</si>
  <si>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</si>
  <si>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</si>
  <si>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</si>
  <si>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</si>
  <si>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</si>
  <si>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</si>
  <si>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</si>
  <si>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</si>
  <si>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</si>
  <si>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</si>
  <si>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</si>
  <si>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</si>
  <si>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</si>
  <si>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</si>
  <si>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</si>
  <si>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</si>
  <si>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</si>
  <si>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</si>
  <si>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</si>
  <si>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</si>
  <si>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</si>
  <si>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</si>
  <si>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</si>
  <si>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</si>
  <si>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</si>
  <si>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</si>
  <si>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</si>
  <si>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</si>
  <si>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</si>
  <si>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</si>
  <si>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</si>
  <si>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</si>
  <si>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</si>
  <si>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</si>
  <si>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</si>
  <si>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</si>
  <si>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</si>
  <si>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</si>
  <si>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</si>
  <si>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</si>
  <si>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</si>
  <si>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</si>
  <si>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</si>
  <si>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</si>
  <si>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</si>
  <si>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</si>
  <si>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</si>
  <si>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</si>
  <si>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</si>
  <si>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</si>
  <si>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</si>
  <si>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</si>
  <si>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</si>
  <si>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</si>
  <si>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</si>
  <si>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</si>
  <si>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</si>
  <si>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</si>
  <si>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</si>
  <si>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</si>
  <si>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</si>
  <si>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</si>
  <si>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</si>
  <si>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</si>
  <si>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</si>
  <si>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</si>
  <si>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</si>
  <si>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</si>
  <si>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</si>
  <si>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</si>
  <si>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</si>
  <si>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</si>
  <si>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</si>
  <si>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</si>
  <si>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</si>
  <si>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</si>
  <si>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</si>
  <si>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</si>
  <si>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</si>
  <si>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</si>
  <si>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</si>
  <si>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</si>
  <si>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</si>
  <si>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</si>
  <si>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</si>
  <si>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</si>
  <si>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</si>
  <si>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</si>
  <si>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</si>
  <si>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</si>
  <si>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</si>
  <si>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</si>
  <si>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</si>
  <si>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</si>
  <si>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</si>
  <si>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</si>
  <si>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</si>
  <si>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</si>
  <si>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</si>
  <si>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</si>
  <si>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</si>
  <si>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</si>
  <si>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</si>
  <si>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</si>
  <si>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</si>
  <si>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</si>
  <si>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</si>
  <si>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</si>
  <si>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</si>
  <si>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</si>
  <si>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</si>
  <si>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</si>
  <si>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</si>
  <si>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</si>
  <si>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</si>
  <si>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</si>
  <si>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</si>
  <si>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</si>
  <si>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</si>
  <si>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</si>
  <si>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</si>
  <si>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</si>
  <si>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</si>
  <si>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</si>
  <si>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</si>
  <si>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</si>
  <si>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</si>
  <si>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</si>
  <si>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</si>
  <si>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</si>
  <si>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</si>
  <si>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</si>
  <si>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</si>
  <si>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</si>
  <si>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</si>
  <si>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</si>
  <si>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</si>
  <si>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</si>
  <si>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</si>
  <si>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</si>
  <si>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</si>
  <si>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</si>
  <si>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</si>
  <si>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</si>
  <si>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</si>
  <si>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</si>
  <si>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</si>
  <si>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</si>
  <si>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</si>
  <si>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</si>
  <si>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</si>
  <si>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</si>
  <si>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</si>
  <si>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</si>
  <si>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</si>
  <si>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</si>
  <si>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</si>
  <si>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</si>
  <si>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</si>
  <si>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</si>
  <si>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</si>
  <si>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</si>
  <si>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</si>
  <si>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</si>
  <si>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</si>
  <si>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</si>
  <si>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</si>
  <si>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</si>
  <si>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</si>
  <si>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</si>
  <si>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</si>
  <si>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</si>
  <si>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</si>
  <si>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</si>
  <si>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</si>
  <si>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</si>
  <si>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</si>
  <si>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</si>
  <si>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</si>
  <si>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</si>
  <si>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</si>
  <si>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</si>
  <si>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</si>
  <si>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</si>
  <si>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</si>
  <si>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</si>
  <si>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</si>
  <si>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</si>
  <si>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</si>
  <si>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</si>
  <si>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</si>
  <si>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</si>
  <si>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</si>
  <si>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</si>
  <si>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</si>
  <si>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</si>
  <si>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</si>
  <si>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</si>
  <si>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</si>
  <si>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</si>
  <si>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</si>
  <si>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</si>
  <si>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</si>
  <si>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</si>
  <si>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</si>
  <si>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</si>
  <si>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</si>
  <si>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</si>
  <si>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</si>
  <si>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</si>
  <si>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</si>
  <si>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</si>
  <si>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</si>
  <si>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</si>
  <si>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</si>
  <si>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</si>
  <si>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</si>
  <si>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</si>
  <si>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</si>
  <si>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</si>
  <si>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</si>
  <si>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</si>
  <si>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</si>
  <si>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</si>
  <si>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</si>
  <si>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</si>
  <si>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</si>
  <si>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</si>
  <si>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</si>
  <si>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</si>
  <si>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</si>
  <si>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</si>
  <si>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</si>
  <si>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</si>
  <si>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</si>
  <si>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</si>
  <si>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</si>
  <si>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</si>
  <si>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</si>
  <si>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</si>
  <si>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</si>
  <si>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</si>
  <si>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</si>
  <si>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</si>
  <si>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</si>
  <si>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</si>
  <si>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</si>
  <si>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</si>
  <si>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</si>
  <si>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</si>
  <si>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</si>
  <si>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</si>
  <si>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</si>
  <si>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</si>
  <si>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</si>
  <si>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</si>
  <si>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</si>
  <si>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</si>
  <si>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</si>
  <si>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</si>
  <si>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</si>
  <si>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</si>
  <si>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</si>
  <si>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</si>
  <si>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</si>
  <si>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</si>
  <si>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</si>
  <si>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</si>
  <si>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</si>
  <si>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</si>
  <si>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</si>
  <si>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</si>
  <si>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</si>
  <si>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</si>
  <si>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</si>
  <si>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</si>
  <si>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</si>
  <si>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</si>
  <si>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</si>
  <si>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</si>
  <si>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</si>
  <si>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</si>
  <si>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</si>
  <si>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</si>
  <si>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</si>
  <si>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</si>
  <si>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</si>
  <si>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</si>
  <si>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</si>
  <si>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</si>
  <si>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</si>
  <si>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</si>
  <si>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</si>
  <si>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</si>
  <si>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</si>
  <si>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</si>
  <si>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</si>
  <si>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</si>
  <si>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</si>
  <si>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</si>
  <si>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</si>
  <si>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</si>
  <si>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</si>
  <si>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</si>
  <si>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</si>
  <si>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</si>
  <si>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</si>
  <si>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</si>
  <si>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</si>
  <si>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</si>
  <si>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</si>
  <si>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</si>
  <si>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</si>
  <si>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</si>
  <si>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</si>
  <si>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</si>
  <si>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</si>
  <si>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</si>
  <si>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</si>
  <si>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</si>
  <si>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</si>
  <si>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</si>
  <si>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</si>
  <si>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</si>
  <si>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</si>
  <si>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</si>
  <si>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</si>
  <si>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</si>
  <si>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</si>
  <si>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</si>
  <si>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</si>
  <si>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</si>
  <si>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</si>
  <si>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</si>
  <si>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</si>
  <si>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</si>
  <si>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</si>
  <si>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</si>
  <si>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</si>
  <si>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</si>
  <si>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</si>
  <si>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</si>
  <si>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</si>
  <si>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</si>
  <si>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</si>
  <si>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</si>
  <si>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</si>
  <si>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</si>
  <si>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</si>
  <si>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</si>
  <si>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</si>
  <si>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</si>
  <si>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</si>
  <si>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</si>
  <si>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</si>
  <si>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</si>
  <si>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</si>
  <si>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</si>
  <si>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</si>
  <si>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</si>
  <si>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</si>
  <si>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</si>
  <si>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</si>
  <si>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</si>
  <si>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</si>
  <si>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</si>
  <si>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</si>
  <si>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</si>
  <si>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</si>
  <si>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</si>
  <si>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</si>
  <si>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</si>
  <si>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</si>
  <si>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</si>
  <si>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</si>
  <si>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</si>
  <si>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</si>
  <si>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</si>
  <si>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</si>
  <si>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</si>
  <si>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</si>
  <si>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</si>
  <si>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</si>
  <si>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</si>
  <si>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</si>
  <si>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</si>
  <si>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</si>
  <si>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</si>
  <si>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</si>
  <si>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</si>
  <si>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</si>
  <si>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</si>
  <si>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</si>
  <si>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</si>
  <si>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</si>
  <si>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</si>
  <si>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</si>
  <si>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</si>
  <si>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</si>
  <si>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</si>
  <si>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</si>
  <si>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</si>
  <si>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</si>
  <si>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</si>
  <si>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</si>
  <si>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</si>
  <si>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</si>
  <si>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</si>
  <si>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</si>
  <si>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</si>
  <si>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</si>
  <si>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</si>
  <si>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</si>
  <si>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</si>
  <si>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</si>
  <si>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</si>
  <si>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</si>
  <si>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</si>
  <si>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</si>
  <si>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</si>
  <si>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</si>
  <si>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</si>
  <si>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</si>
  <si>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</si>
  <si>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</si>
  <si>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</si>
  <si>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</si>
  <si>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</si>
  <si>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</si>
  <si>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</si>
  <si>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</si>
  <si>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</si>
  <si>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</si>
  <si>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</si>
  <si>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</si>
  <si>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</si>
  <si>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</si>
  <si>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</si>
  <si>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</si>
  <si>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</si>
  <si>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</si>
  <si>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</si>
  <si>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</si>
  <si>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</si>
  <si>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</si>
  <si>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</si>
  <si>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</si>
  <si>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</si>
  <si>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</si>
  <si>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</si>
  <si>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</si>
  <si>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</si>
  <si>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</si>
  <si>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</si>
  <si>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</si>
  <si>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</si>
  <si>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</si>
  <si>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</si>
  <si>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</si>
  <si>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</si>
  <si>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</si>
  <si>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</si>
  <si>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</si>
  <si>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</si>
  <si>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</si>
  <si>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</si>
  <si>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</si>
  <si>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</si>
  <si>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</si>
  <si>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</si>
  <si>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</si>
  <si>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</si>
  <si>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</si>
  <si>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</si>
  <si>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</si>
  <si>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</si>
  <si>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</si>
  <si>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</si>
  <si>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</si>
  <si>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</si>
  <si>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</si>
  <si>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</si>
  <si>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</si>
  <si>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</si>
  <si>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</si>
  <si>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</si>
  <si>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</si>
  <si>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</si>
  <si>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</si>
  <si>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</si>
  <si>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</si>
  <si>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</si>
  <si>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</si>
  <si>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</si>
  <si>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</si>
  <si>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</si>
  <si>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</si>
  <si>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</si>
  <si>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</si>
  <si>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</si>
  <si>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</si>
  <si>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</si>
  <si>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</si>
  <si>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</si>
  <si>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</si>
  <si>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</si>
  <si>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</si>
  <si>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</si>
  <si>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</si>
  <si>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</si>
  <si>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</si>
  <si>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</si>
  <si>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</si>
  <si>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</si>
  <si>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</si>
  <si>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</si>
  <si>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</si>
  <si>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</si>
  <si>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</si>
  <si>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</si>
  <si>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</si>
  <si>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</si>
  <si>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</si>
  <si>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</si>
  <si>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</si>
  <si>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</si>
  <si>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</si>
  <si>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</si>
  <si>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</si>
  <si>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</si>
  <si>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</si>
  <si>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</si>
  <si>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</si>
  <si>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</si>
  <si>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</si>
  <si>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</si>
  <si>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</si>
  <si>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</si>
  <si>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</si>
  <si>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</si>
  <si>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</si>
  <si>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</si>
  <si>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</si>
  <si>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</si>
  <si>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</si>
  <si>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</si>
  <si>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</si>
  <si>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</si>
  <si>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</si>
  <si>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</si>
  <si>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</si>
  <si>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</si>
  <si>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</si>
  <si>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</si>
  <si>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</si>
  <si>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</si>
  <si>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</si>
  <si>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</si>
  <si>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</si>
  <si>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</si>
  <si>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</si>
  <si>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</si>
  <si>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</si>
  <si>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</si>
  <si>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</si>
  <si>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</si>
  <si>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</si>
  <si>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</si>
  <si>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</si>
  <si>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</si>
  <si>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</si>
  <si>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</si>
  <si>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</si>
  <si>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</si>
  <si>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</si>
  <si>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</si>
  <si>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</si>
  <si>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</si>
  <si>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</si>
  <si>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</si>
  <si>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</si>
  <si>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</si>
  <si>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</si>
  <si>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</si>
  <si>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</si>
  <si>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</si>
  <si>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</si>
  <si>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</si>
  <si>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</si>
  <si>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</si>
  <si>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</si>
  <si>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</si>
  <si>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</si>
  <si>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</si>
  <si>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</si>
  <si>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</si>
  <si>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</si>
  <si>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</si>
  <si>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</si>
  <si>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</si>
  <si>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</si>
  <si>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</si>
  <si>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</si>
  <si>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</si>
  <si>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</si>
  <si>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</si>
  <si>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</si>
  <si>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</si>
  <si>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</si>
  <si>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</si>
  <si>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</si>
  <si>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</si>
  <si>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</si>
  <si>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</si>
  <si>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</si>
  <si>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</si>
  <si>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</si>
  <si>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</si>
  <si>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</si>
  <si>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</si>
  <si>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</si>
  <si>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</si>
  <si>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</si>
  <si>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</si>
  <si>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</si>
  <si>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</si>
  <si>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</si>
  <si>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</si>
  <si>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</si>
  <si>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</si>
  <si>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</si>
  <si>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</si>
  <si>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</si>
  <si>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</si>
  <si>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</si>
  <si>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</si>
  <si>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</si>
  <si>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</si>
  <si>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</si>
  <si>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</si>
  <si>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</si>
  <si>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</si>
  <si>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</si>
  <si>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</si>
  <si>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</si>
  <si>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</si>
  <si>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</si>
  <si>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</si>
  <si>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</si>
  <si>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</si>
  <si>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</si>
  <si>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</si>
  <si>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</si>
  <si>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</si>
  <si>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</si>
  <si>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</si>
  <si>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</si>
  <si>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</si>
  <si>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</si>
  <si>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</si>
  <si>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</si>
  <si>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</si>
  <si>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</si>
  <si>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</si>
  <si>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</si>
  <si>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</si>
  <si>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</si>
  <si>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</si>
  <si>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</si>
  <si>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</si>
  <si>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</si>
  <si>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</si>
  <si>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</si>
  <si>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</si>
  <si>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</si>
  <si>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</si>
  <si>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</si>
  <si>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</si>
  <si>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</si>
  <si>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</si>
  <si>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</si>
  <si>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</si>
  <si>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</si>
  <si>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</si>
  <si>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</si>
  <si>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</si>
  <si>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</si>
  <si>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</si>
  <si>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</si>
  <si>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</si>
  <si>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</si>
  <si>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</si>
  <si>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</si>
  <si>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</si>
  <si>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</si>
  <si>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</si>
  <si>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</si>
  <si>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</si>
  <si>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</si>
  <si>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</si>
  <si>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</si>
  <si>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</si>
  <si>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</si>
  <si>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</si>
  <si>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</si>
  <si>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</si>
  <si>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</si>
  <si>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</si>
  <si>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</si>
  <si>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</si>
  <si>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</si>
  <si>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</si>
  <si>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</si>
  <si>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</si>
  <si>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</si>
  <si>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</si>
  <si>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</si>
  <si>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</si>
  <si>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</si>
  <si>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</si>
  <si>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</si>
  <si>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</si>
  <si>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</si>
  <si>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</si>
  <si>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</si>
  <si>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</si>
  <si>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</si>
  <si>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</si>
  <si>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</si>
  <si>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</si>
  <si>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</si>
  <si>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</si>
  <si>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</si>
  <si>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</si>
  <si>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</si>
  <si>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</si>
  <si>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</si>
  <si>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</si>
  <si>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</si>
  <si>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</si>
  <si>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</si>
  <si>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</si>
  <si>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</si>
  <si>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</si>
  <si>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</si>
  <si>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</si>
  <si>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</si>
  <si>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</si>
  <si>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</si>
  <si>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</si>
  <si>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</si>
  <si>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</si>
  <si>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</si>
  <si>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</si>
  <si>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</si>
  <si>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</si>
  <si>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</si>
  <si>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</si>
  <si>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</si>
  <si>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</si>
  <si>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</si>
  <si>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</si>
  <si>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</si>
  <si>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</si>
  <si>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</si>
  <si>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</si>
  <si>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</si>
  <si>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</si>
  <si>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</si>
  <si>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</si>
  <si>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</si>
  <si>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</si>
  <si>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</si>
  <si>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</si>
  <si>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</si>
  <si>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</si>
  <si>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</si>
  <si>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</si>
  <si>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</si>
  <si>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</si>
  <si>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</si>
  <si>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</si>
  <si>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</si>
  <si>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</si>
  <si>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</si>
  <si>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</si>
  <si>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</si>
  <si>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</si>
  <si>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</si>
  <si>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</si>
  <si>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</si>
  <si>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</si>
  <si>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</si>
  <si>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</si>
  <si>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</si>
  <si>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</si>
  <si>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</si>
  <si>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</si>
  <si>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</si>
  <si>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</si>
  <si>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</si>
  <si>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</si>
  <si>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</si>
  <si>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</si>
  <si>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</si>
  <si>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</si>
  <si>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</si>
  <si>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</si>
  <si>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</si>
  <si>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</si>
  <si>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</si>
  <si>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</si>
  <si>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</si>
  <si>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</si>
  <si>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</si>
  <si>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</si>
  <si>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</si>
  <si>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</si>
  <si>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</si>
  <si>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</si>
  <si>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</si>
  <si>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</si>
  <si>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</si>
  <si>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</si>
  <si>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</si>
  <si>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</si>
  <si>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</si>
  <si>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</si>
  <si>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</si>
  <si>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</si>
  <si>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</si>
  <si>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</si>
  <si>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</si>
  <si>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</si>
  <si>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</si>
  <si>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</si>
  <si>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</si>
  <si>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</si>
  <si>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</si>
  <si>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</si>
  <si>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</si>
  <si>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</si>
  <si>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</si>
  <si>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</si>
  <si>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</si>
  <si>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</si>
  <si>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</si>
  <si>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</si>
  <si>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</si>
  <si>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</si>
  <si>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</si>
  <si>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</si>
  <si>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</si>
  <si>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</si>
  <si>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</si>
  <si>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</si>
  <si>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</si>
  <si>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</si>
  <si>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</si>
  <si>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</si>
  <si>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</si>
  <si>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</si>
  <si>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</si>
  <si>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</si>
  <si>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</si>
  <si>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</si>
  <si>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</si>
  <si>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</si>
  <si>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</si>
  <si>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</si>
  <si>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</si>
  <si>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</si>
  <si>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</si>
  <si>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</si>
  <si>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</si>
  <si>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</si>
  <si>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</si>
  <si>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</si>
  <si>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</si>
  <si>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</si>
  <si>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</si>
  <si>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</si>
  <si>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</si>
  <si>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</si>
  <si>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</si>
  <si>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</si>
  <si>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</si>
  <si>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</si>
  <si>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</si>
  <si>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</si>
  <si>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</si>
  <si>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</si>
  <si>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</si>
  <si>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</si>
  <si>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</si>
  <si>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</si>
  <si>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</si>
  <si>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</si>
  <si>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</si>
  <si>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</si>
  <si>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</si>
  <si>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</si>
  <si>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</si>
  <si>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</si>
  <si>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</si>
  <si>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</si>
  <si>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</si>
  <si>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</si>
  <si>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</si>
  <si>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</si>
  <si>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</si>
  <si>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</si>
  <si>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</si>
  <si>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</si>
  <si>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</si>
  <si>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</si>
  <si>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</si>
  <si>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</si>
  <si>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</si>
  <si>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</si>
  <si>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</si>
  <si>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</si>
  <si>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</si>
  <si>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</si>
  <si>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</si>
  <si>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</si>
  <si>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</si>
  <si>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</si>
  <si>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</si>
  <si>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</si>
  <si>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</si>
  <si>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</si>
  <si>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</si>
  <si>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</si>
  <si>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</si>
  <si>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</si>
  <si>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</si>
  <si>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</si>
  <si>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</si>
  <si>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</si>
  <si>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</si>
  <si>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</si>
  <si>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</si>
  <si>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</si>
  <si>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</si>
  <si>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</si>
  <si>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</si>
  <si>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</si>
  <si>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</si>
  <si>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</si>
  <si>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</si>
  <si>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</si>
  <si>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</si>
  <si>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</si>
  <si>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</si>
  <si>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</si>
  <si>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</si>
  <si>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</si>
  <si>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</si>
  <si>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</si>
  <si>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</si>
  <si>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</si>
  <si>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</si>
  <si>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</si>
  <si>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</si>
  <si>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</si>
  <si>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</si>
  <si>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</si>
  <si>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</si>
  <si>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</si>
  <si>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</si>
  <si>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</si>
  <si>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</si>
  <si>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</si>
  <si>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</si>
  <si>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</si>
  <si>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</si>
  <si>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</si>
  <si>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</si>
  <si>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</si>
  <si>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</si>
  <si>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</si>
  <si>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</si>
  <si>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</si>
  <si>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</si>
  <si>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</si>
  <si>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</si>
  <si>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</si>
  <si>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</si>
  <si>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</si>
  <si>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</si>
  <si>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</si>
  <si>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</si>
  <si>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</si>
  <si>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</si>
  <si>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</si>
  <si>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</si>
  <si>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</si>
  <si>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</si>
  <si>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</si>
  <si>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</si>
  <si>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</si>
  <si>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</si>
  <si>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</si>
  <si>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</si>
  <si>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</si>
  <si>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</si>
  <si>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</si>
  <si>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</si>
  <si>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</si>
  <si>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</si>
  <si>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</si>
  <si>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</si>
  <si>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</si>
  <si>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</si>
  <si>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</si>
  <si>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</si>
  <si>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</si>
  <si>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</si>
  <si>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</si>
  <si>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</si>
  <si>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</si>
  <si>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</si>
  <si>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</si>
  <si>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</si>
  <si>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</si>
  <si>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</si>
  <si>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</si>
  <si>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</si>
  <si>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</si>
  <si>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</si>
  <si>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</si>
  <si>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</si>
  <si>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</si>
  <si>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</si>
  <si>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</si>
  <si>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</si>
  <si>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</si>
  <si>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</si>
  <si>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</si>
  <si>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</si>
  <si>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</si>
  <si>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</si>
  <si>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</si>
  <si>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</si>
  <si>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</si>
  <si>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</si>
  <si>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</si>
  <si>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</si>
  <si>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</si>
  <si>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</si>
  <si>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</si>
  <si>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</si>
  <si>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</si>
  <si>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</si>
  <si>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</si>
  <si>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</si>
  <si>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</si>
  <si>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</si>
  <si>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</si>
  <si>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</si>
  <si>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</si>
  <si>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</si>
  <si>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</si>
  <si>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</si>
  <si>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</si>
  <si>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</si>
  <si>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</si>
  <si>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</si>
  <si>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</si>
  <si>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</si>
  <si>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</si>
  <si>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</si>
  <si>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</si>
  <si>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</si>
  <si>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</si>
  <si>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</si>
  <si>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</si>
  <si>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</si>
  <si>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</si>
  <si>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</si>
  <si>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</si>
  <si>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</si>
  <si>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</si>
  <si>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</si>
  <si>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</si>
  <si>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</si>
  <si>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</si>
  <si>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</si>
  <si>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</si>
  <si>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</si>
  <si>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</si>
  <si>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</si>
  <si>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</si>
  <si>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</si>
  <si>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</si>
  <si>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</si>
  <si>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</si>
  <si>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</si>
  <si>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</si>
  <si>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</si>
  <si>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</si>
  <si>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</si>
  <si>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</si>
  <si>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</si>
  <si>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</si>
  <si>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</si>
  <si>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</si>
  <si>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</si>
  <si>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</si>
  <si>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</si>
  <si>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</si>
  <si>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</si>
  <si>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</si>
  <si>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</si>
  <si>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</si>
  <si>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</si>
  <si>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</si>
  <si>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</si>
  <si>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</si>
  <si>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</si>
  <si>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</si>
  <si>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</si>
  <si>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</si>
  <si>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</si>
  <si>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</si>
  <si>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</si>
  <si>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</si>
  <si>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</si>
  <si>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</si>
  <si>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</si>
  <si>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</si>
  <si>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</si>
  <si>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</si>
  <si>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</si>
  <si>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</si>
  <si>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</si>
  <si>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</si>
  <si>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</si>
  <si>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</si>
  <si>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</si>
  <si>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</si>
  <si>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</si>
  <si>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</si>
  <si>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</si>
  <si>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</si>
  <si>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</si>
  <si>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</si>
  <si>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</si>
  <si>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</si>
  <si>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</si>
  <si>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</si>
  <si>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</si>
  <si>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</si>
  <si>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</si>
  <si>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</si>
  <si>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</si>
  <si>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</si>
  <si>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</si>
  <si>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</si>
  <si>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</si>
  <si>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</si>
  <si>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</si>
  <si>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</si>
  <si>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</si>
  <si>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</si>
  <si>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</si>
  <si>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</si>
  <si>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</si>
  <si>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</si>
  <si>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</si>
  <si>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</si>
  <si>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</si>
  <si>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</si>
  <si>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</si>
  <si>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</si>
  <si>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</si>
  <si>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</si>
  <si>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</si>
  <si>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</si>
  <si>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</si>
  <si>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</si>
  <si>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</si>
  <si>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</si>
  <si>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</si>
  <si>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</si>
  <si>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</si>
  <si>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</si>
  <si>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</si>
  <si>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</si>
  <si>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</si>
  <si>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</si>
  <si>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</si>
  <si>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</si>
  <si>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</si>
  <si>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</si>
  <si>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</si>
  <si>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</si>
  <si>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</si>
  <si>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</si>
  <si>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</si>
  <si>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</si>
  <si>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</si>
  <si>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</si>
  <si>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</si>
  <si>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</si>
  <si>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</si>
  <si>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</si>
  <si>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</si>
  <si>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</si>
  <si>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</si>
  <si>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</si>
  <si>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</si>
  <si>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</si>
  <si>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</si>
  <si>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</si>
  <si>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</si>
  <si>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</si>
  <si>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</si>
  <si>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</si>
  <si>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</si>
  <si>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</si>
  <si>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</si>
  <si>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</si>
  <si>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</si>
  <si>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</si>
  <si>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</si>
  <si>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</si>
  <si>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</si>
  <si>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</si>
  <si>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</si>
  <si>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</si>
  <si>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</si>
  <si>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</si>
  <si>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</si>
  <si>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</si>
  <si>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</si>
  <si>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</si>
  <si>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</si>
  <si>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</si>
  <si>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</si>
  <si>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</si>
  <si>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</si>
  <si>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</si>
  <si>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</si>
  <si>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</si>
  <si>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</si>
  <si>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</si>
  <si>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</si>
  <si>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</si>
  <si>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</si>
  <si>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</si>
  <si>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</si>
  <si>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</si>
  <si>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</si>
  <si>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</si>
  <si>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</si>
  <si>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</si>
  <si>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</si>
  <si>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</si>
  <si>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</si>
  <si>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</si>
  <si>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</si>
  <si>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</si>
  <si>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</si>
  <si>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</si>
  <si>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</si>
  <si>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</si>
  <si>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</si>
  <si>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</si>
  <si>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</si>
  <si>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</si>
  <si>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</si>
  <si>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</si>
  <si>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</si>
  <si>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</si>
  <si>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</si>
  <si>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</si>
  <si>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</si>
  <si>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</si>
  <si>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</si>
  <si>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</si>
  <si>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</si>
  <si>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</si>
  <si>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</si>
  <si>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</si>
  <si>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</si>
  <si>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</si>
  <si>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</si>
  <si>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</si>
  <si>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</si>
  <si>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</si>
  <si>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</si>
  <si>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</si>
  <si>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</si>
  <si>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</si>
  <si>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</si>
  <si>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</si>
  <si>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</si>
  <si>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</si>
  <si>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</si>
  <si>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</si>
  <si>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</si>
  <si>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</si>
  <si>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</si>
  <si>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</si>
  <si>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</si>
  <si>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</si>
  <si>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</si>
  <si>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</si>
  <si>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</si>
  <si>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</si>
  <si>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</si>
  <si>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</si>
  <si>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</si>
  <si>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</si>
  <si>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</si>
  <si>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</si>
  <si>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</si>
  <si>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</si>
  <si>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</si>
  <si>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</si>
  <si>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</si>
  <si>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</si>
  <si>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</si>
  <si>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</si>
  <si>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</si>
  <si>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</si>
  <si>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</si>
  <si>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</si>
  <si>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</si>
  <si>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</si>
  <si>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</si>
  <si>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</si>
  <si>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</si>
  <si>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</si>
  <si>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</si>
  <si>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</si>
  <si>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</si>
  <si>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</si>
  <si>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</si>
  <si>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</si>
  <si>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</si>
  <si>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</si>
  <si>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</si>
  <si>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</si>
  <si>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</si>
  <si>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</si>
  <si>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</si>
  <si>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</si>
  <si>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</si>
  <si>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</si>
  <si>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</si>
  <si>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</si>
  <si>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</si>
  <si>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</si>
  <si>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</si>
  <si>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</si>
  <si>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</si>
  <si>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</si>
  <si>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</si>
  <si>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</si>
  <si>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</si>
  <si>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</si>
  <si>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</si>
  <si>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</si>
  <si>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</si>
  <si>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</si>
  <si>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</si>
  <si>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</si>
  <si>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</si>
  <si>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</si>
  <si>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</si>
  <si>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</si>
  <si>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</si>
  <si>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</si>
  <si>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</si>
  <si>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</si>
  <si>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</si>
  <si>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</si>
  <si>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</si>
  <si>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</si>
  <si>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</si>
  <si>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</si>
  <si>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</si>
  <si>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</si>
  <si>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</si>
  <si>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</si>
  <si>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</si>
  <si>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</si>
  <si>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</si>
  <si>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</si>
  <si>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</si>
  <si>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</si>
  <si>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</si>
  <si>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</si>
  <si>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</si>
  <si>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</si>
  <si>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</si>
  <si>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</si>
  <si>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</si>
  <si>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</si>
  <si>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</si>
  <si>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</si>
  <si>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</si>
  <si>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</si>
  <si>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</si>
  <si>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</si>
  <si>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</si>
  <si>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</si>
  <si>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</si>
  <si>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</si>
  <si>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</si>
  <si>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</si>
  <si>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</si>
  <si>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</si>
  <si>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</si>
  <si>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</si>
  <si>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</si>
  <si>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</si>
  <si>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</si>
  <si>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</si>
  <si>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</si>
  <si>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</si>
  <si>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</si>
  <si>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</si>
  <si>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</si>
  <si>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</si>
  <si>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</si>
  <si>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</si>
  <si>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</si>
  <si>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</si>
  <si>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</si>
  <si>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</si>
  <si>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</si>
  <si>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</si>
  <si>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</si>
  <si>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</si>
  <si>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</si>
  <si>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</si>
  <si>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</si>
  <si>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</si>
  <si>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</si>
  <si>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</si>
  <si>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</si>
  <si>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</si>
  <si>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</si>
  <si>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</si>
  <si>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</si>
  <si>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</si>
  <si>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</si>
  <si>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</si>
  <si>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</si>
  <si>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</si>
  <si>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</si>
  <si>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</si>
  <si>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</si>
  <si>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</si>
  <si>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</si>
  <si>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</si>
  <si>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</si>
  <si>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</si>
  <si>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</si>
  <si>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</si>
  <si>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</si>
  <si>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</si>
  <si>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</si>
  <si>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</si>
  <si>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</si>
  <si>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</si>
  <si>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</si>
  <si>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</si>
  <si>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</si>
  <si>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</si>
  <si>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</si>
  <si>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</si>
  <si>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</si>
  <si>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</si>
  <si>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</si>
  <si>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</si>
  <si>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</si>
  <si>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</si>
  <si>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</si>
  <si>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</si>
  <si>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</si>
  <si>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</si>
  <si>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</si>
  <si>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</si>
  <si>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</si>
  <si>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</si>
  <si>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</si>
  <si>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</si>
  <si>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</si>
  <si>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</si>
  <si>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</si>
  <si>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</si>
  <si>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</si>
  <si>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</si>
  <si>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</si>
  <si>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</si>
  <si>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</si>
  <si>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</si>
  <si>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</si>
  <si>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</si>
  <si>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</si>
  <si>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</si>
  <si>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</si>
  <si>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</si>
  <si>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</si>
  <si>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</si>
  <si>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</si>
  <si>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</si>
  <si>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</si>
  <si>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</si>
  <si>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</si>
  <si>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</si>
  <si>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</si>
  <si>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</si>
  <si>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</si>
  <si>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</si>
  <si>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</si>
  <si>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</si>
  <si>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</si>
  <si>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</si>
  <si>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</si>
  <si>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</si>
  <si>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</si>
  <si>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</si>
  <si>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</si>
  <si>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</si>
  <si>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</si>
  <si>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</si>
  <si>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</si>
  <si>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</si>
  <si>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</si>
  <si>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</si>
  <si>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</si>
  <si>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</si>
  <si>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</si>
  <si>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</si>
  <si>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</si>
  <si>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</si>
  <si>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</si>
  <si>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</si>
  <si>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</si>
  <si>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</si>
  <si>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</si>
  <si>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</si>
  <si>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</si>
  <si>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</si>
  <si>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</si>
  <si>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</si>
  <si>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</si>
  <si>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</si>
  <si>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</si>
  <si>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</si>
  <si>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</si>
  <si>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</si>
  <si>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</si>
  <si>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</si>
  <si>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</si>
  <si>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</si>
  <si>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</si>
  <si>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</si>
  <si>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</si>
  <si>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</si>
  <si>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</si>
  <si>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</si>
  <si>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</si>
  <si>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</si>
  <si>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</si>
  <si>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</si>
  <si>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</si>
  <si>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</si>
  <si>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</si>
  <si>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</si>
  <si>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</si>
  <si>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</si>
  <si>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</si>
  <si>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</si>
  <si>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</si>
  <si>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</si>
  <si>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</si>
  <si>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</si>
  <si>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</si>
  <si>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</si>
  <si>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</si>
  <si>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</si>
  <si>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</si>
  <si>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</si>
  <si>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</si>
  <si>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</si>
  <si>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</si>
  <si>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</si>
  <si>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</si>
  <si>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</si>
  <si>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</si>
  <si>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</si>
  <si>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</si>
  <si>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</si>
  <si>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</si>
  <si>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</si>
  <si>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</si>
  <si>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</si>
  <si>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</si>
  <si>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</si>
  <si>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</si>
  <si>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</si>
  <si>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</si>
  <si>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</si>
  <si>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</si>
  <si>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</si>
  <si>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</si>
  <si>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</si>
  <si>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</si>
  <si>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</si>
  <si>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</si>
  <si>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</si>
  <si>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</si>
  <si>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</si>
  <si>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</si>
  <si>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</si>
  <si>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</si>
  <si>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</si>
  <si>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</si>
  <si>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</si>
  <si>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</si>
  <si>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</si>
  <si>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</si>
  <si>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</si>
  <si>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</si>
  <si>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</si>
  <si>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</si>
  <si>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</si>
  <si>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</si>
  <si>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</si>
  <si>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</si>
  <si>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</si>
  <si>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</si>
  <si>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</si>
  <si>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</si>
  <si>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</si>
  <si>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</si>
  <si>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</si>
  <si>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</si>
  <si>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</si>
  <si>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</si>
  <si>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</si>
  <si>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</si>
  <si>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</si>
  <si>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</si>
  <si>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</si>
  <si>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</si>
  <si>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</si>
  <si>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</si>
  <si>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</si>
  <si>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</si>
  <si>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</si>
  <si>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</si>
  <si>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</si>
  <si>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</si>
  <si>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</si>
  <si>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</si>
  <si>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</si>
  <si>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</si>
  <si>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</si>
  <si>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</si>
  <si>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</si>
  <si>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</si>
  <si>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</si>
  <si>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</si>
  <si>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</si>
  <si>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</si>
  <si>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</si>
  <si>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</si>
  <si>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</si>
  <si>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</si>
  <si>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</si>
  <si>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</si>
  <si>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</si>
  <si>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</si>
  <si>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</si>
  <si>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</si>
  <si>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</si>
  <si>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</si>
  <si>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</si>
  <si>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</si>
  <si>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</si>
  <si>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</si>
  <si>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</si>
  <si>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</si>
  <si>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</si>
  <si>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</si>
  <si>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</si>
  <si>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</si>
  <si>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</si>
  <si>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</si>
  <si>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</si>
  <si>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</si>
  <si>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</si>
  <si>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</si>
  <si>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</si>
  <si>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</si>
  <si>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</si>
  <si>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</si>
  <si>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</si>
  <si>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</si>
  <si>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</si>
  <si>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</si>
  <si>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</si>
  <si>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</si>
  <si>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</si>
  <si>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</si>
  <si>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</si>
  <si>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</si>
  <si>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</si>
  <si>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</si>
  <si>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</si>
  <si>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</si>
  <si>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</si>
  <si>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</si>
  <si>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</si>
  <si>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</si>
  <si>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</si>
  <si>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</si>
  <si>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</si>
  <si>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</si>
  <si>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</si>
  <si>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</si>
  <si>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</si>
  <si>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</si>
  <si>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</si>
  <si>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</si>
  <si>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</si>
  <si>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</si>
  <si>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</si>
  <si>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</si>
  <si>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</si>
  <si>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</si>
  <si>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</si>
  <si>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</si>
  <si>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</si>
  <si>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</si>
  <si>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</si>
  <si>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</si>
  <si>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</si>
  <si>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</si>
  <si>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</si>
  <si>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</si>
  <si>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</si>
  <si>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</si>
  <si>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</si>
  <si>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</si>
  <si>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</si>
  <si>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</si>
  <si>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</si>
  <si>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</si>
  <si>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</si>
  <si>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</si>
  <si>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</si>
  <si>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</si>
  <si>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</si>
  <si>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</si>
  <si>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</si>
  <si>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</si>
  <si>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</si>
  <si>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</si>
  <si>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</si>
  <si>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</si>
  <si>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</si>
  <si>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</si>
  <si>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</si>
  <si>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</si>
  <si>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</si>
  <si>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</si>
  <si>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</si>
  <si>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</si>
  <si>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</si>
  <si>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</si>
  <si>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</si>
  <si>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</si>
  <si>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</si>
  <si>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</si>
  <si>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</si>
  <si>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</si>
  <si>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</si>
  <si>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</si>
  <si>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</si>
  <si>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</si>
  <si>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</si>
  <si>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</si>
  <si>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</si>
  <si>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</si>
  <si>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</si>
  <si>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</si>
  <si>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</si>
  <si>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</si>
  <si>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</si>
  <si>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</si>
  <si>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</si>
  <si>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</si>
  <si>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</si>
  <si>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</si>
  <si>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</si>
  <si>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</si>
  <si>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</si>
  <si>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</si>
  <si>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</si>
  <si>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</si>
  <si>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</si>
  <si>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</si>
  <si>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</si>
  <si>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</si>
  <si>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</si>
  <si>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</si>
  <si>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</si>
  <si>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</si>
  <si>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</si>
  <si>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</si>
  <si>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</si>
  <si>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</si>
  <si>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</si>
  <si>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</si>
  <si>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</si>
  <si>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</si>
  <si>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</si>
  <si>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</si>
  <si>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</si>
  <si>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</si>
  <si>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</si>
  <si>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</si>
  <si>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</si>
  <si>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</si>
  <si>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</si>
  <si>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</si>
  <si>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</si>
  <si>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</si>
  <si>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</si>
  <si>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</si>
  <si>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</si>
  <si>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</si>
  <si>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</si>
  <si>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</si>
  <si>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</si>
  <si>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</si>
  <si>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</si>
  <si>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</si>
  <si>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</si>
  <si>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</si>
  <si>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</si>
  <si>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</si>
  <si>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</si>
  <si>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</si>
  <si>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</si>
  <si>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</si>
  <si>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</si>
  <si>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</si>
  <si>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</si>
  <si>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</si>
  <si>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</si>
  <si>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</si>
  <si>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</si>
  <si>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</si>
  <si>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</si>
  <si>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</si>
  <si>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</si>
  <si>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</si>
  <si>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</si>
  <si>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</si>
  <si>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</si>
  <si>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</si>
  <si>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</si>
  <si>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</si>
  <si>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</si>
  <si>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</si>
  <si>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</si>
  <si>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</si>
  <si>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</si>
  <si>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</si>
  <si>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</si>
  <si>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</si>
  <si>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</si>
  <si>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</si>
  <si>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</si>
  <si>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</si>
  <si>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</si>
  <si>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</si>
  <si>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</si>
  <si>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</si>
  <si>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</si>
  <si>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</si>
  <si>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</si>
  <si>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</si>
  <si>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</si>
  <si>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</si>
  <si>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</si>
  <si>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</si>
  <si>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</si>
  <si>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</si>
  <si>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</si>
  <si>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</si>
  <si>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</si>
  <si>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</si>
  <si>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</si>
  <si>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</si>
  <si>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</si>
  <si>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</si>
  <si>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</si>
  <si>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</si>
  <si>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</si>
  <si>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</si>
  <si>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</si>
  <si>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</si>
  <si>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</si>
  <si>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</si>
  <si>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</si>
  <si>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</si>
  <si>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</si>
  <si>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</si>
  <si>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</si>
  <si>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</si>
  <si>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</si>
  <si>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</si>
  <si>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</si>
  <si>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</si>
  <si>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</si>
  <si>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</si>
  <si>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</si>
  <si>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</si>
  <si>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</si>
  <si>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</si>
  <si>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</si>
  <si>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</si>
  <si>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</si>
  <si>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</si>
  <si>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</si>
  <si>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</si>
  <si>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</si>
  <si>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</si>
  <si>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</si>
  <si>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</si>
  <si>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</si>
  <si>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</si>
  <si>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</si>
  <si>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</si>
  <si>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</si>
  <si>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</si>
  <si>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</si>
  <si>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</si>
  <si>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</si>
  <si>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</si>
  <si>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</si>
  <si>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</si>
  <si>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</si>
  <si>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</si>
  <si>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</si>
  <si>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</si>
  <si>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</si>
  <si>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</si>
  <si>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</si>
  <si>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</si>
  <si>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</si>
  <si>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</si>
  <si>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</si>
  <si>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</si>
  <si>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</si>
  <si>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</si>
  <si>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</si>
  <si>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</si>
  <si>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</si>
  <si>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</si>
  <si>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</si>
  <si>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</si>
  <si>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</si>
  <si>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</si>
  <si>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</si>
  <si>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</si>
  <si>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</si>
  <si>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</si>
  <si>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</si>
  <si>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</si>
  <si>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</si>
  <si>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</si>
  <si>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</si>
  <si>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</si>
  <si>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</si>
  <si>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</si>
  <si>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</si>
  <si>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</si>
  <si>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</si>
  <si>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</si>
  <si>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</si>
  <si>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</si>
  <si>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</si>
  <si>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</si>
  <si>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</si>
  <si>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</si>
  <si>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</si>
  <si>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</si>
  <si>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</si>
  <si>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</si>
  <si>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</si>
  <si>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</si>
  <si>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</si>
  <si>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</si>
  <si>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</si>
  <si>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</si>
  <si>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</si>
  <si>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</si>
  <si>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</si>
  <si>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</si>
  <si>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</si>
  <si>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</si>
  <si>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</si>
  <si>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</si>
  <si>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</si>
  <si>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</si>
  <si>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</si>
  <si>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</si>
  <si>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</si>
  <si>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</si>
  <si>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</si>
  <si>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</si>
  <si>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</si>
  <si>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</si>
  <si>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</si>
  <si>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</si>
  <si>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</si>
  <si>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</si>
  <si>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</si>
  <si>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</si>
  <si>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</si>
  <si>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</si>
  <si>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</si>
  <si>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</si>
  <si>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</si>
  <si>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</si>
  <si>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</si>
  <si>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</si>
  <si>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</si>
  <si>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</si>
  <si>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</si>
  <si>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</si>
  <si>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</si>
  <si>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</si>
  <si>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</si>
  <si>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</si>
  <si>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</si>
  <si>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</si>
  <si>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</si>
  <si>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</si>
  <si>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</si>
  <si>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</si>
  <si>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</si>
  <si>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</si>
  <si>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</si>
  <si>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</si>
  <si>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</si>
  <si>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</si>
  <si>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</si>
  <si>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</si>
  <si>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</si>
  <si>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</si>
  <si>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</si>
  <si>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</si>
  <si>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</si>
  <si>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</si>
  <si>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</si>
  <si>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</si>
  <si>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</si>
  <si>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</si>
  <si>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</si>
  <si>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</si>
  <si>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</si>
  <si>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</si>
  <si>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</si>
  <si>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</si>
  <si>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</si>
  <si>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</si>
  <si>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</si>
  <si>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</si>
  <si>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</si>
  <si>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</si>
  <si>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</si>
  <si>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</si>
  <si>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</si>
  <si>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</si>
  <si>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</si>
  <si>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</si>
  <si>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</si>
  <si>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</si>
  <si>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</si>
  <si>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</si>
  <si>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</si>
  <si>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</si>
  <si>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</si>
  <si>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</si>
  <si>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</si>
  <si>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</si>
  <si>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</si>
  <si>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</si>
  <si>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</si>
  <si>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</si>
  <si>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</si>
  <si>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</si>
  <si>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</si>
  <si>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</si>
  <si>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</si>
  <si>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</si>
  <si>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</si>
  <si>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</si>
  <si>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</si>
  <si>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</si>
  <si>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</si>
  <si>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</si>
  <si>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</si>
  <si>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</si>
  <si>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</si>
  <si>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</si>
  <si>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</si>
  <si>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</si>
  <si>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</si>
  <si>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</si>
  <si>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</si>
  <si>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</si>
  <si>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</si>
  <si>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</si>
  <si>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</si>
  <si>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</si>
  <si>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</si>
  <si>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</si>
  <si>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</si>
  <si>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</si>
  <si>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</si>
  <si>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</si>
  <si>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</si>
  <si>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</si>
  <si>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</si>
  <si>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</si>
  <si>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</si>
  <si>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</si>
  <si>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</si>
  <si>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</si>
  <si>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</si>
  <si>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</si>
  <si>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</si>
  <si>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</si>
  <si>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</si>
  <si>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</si>
  <si>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</si>
  <si>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</si>
  <si>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</si>
  <si>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</si>
  <si>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</si>
  <si>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</si>
  <si>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</si>
  <si>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</si>
  <si>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</si>
  <si>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</si>
  <si>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</si>
  <si>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</si>
  <si>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</si>
  <si>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</si>
  <si>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</si>
  <si>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</si>
  <si>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</si>
  <si>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</si>
  <si>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</si>
  <si>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</si>
  <si>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</si>
  <si>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</si>
  <si>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</si>
  <si>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</si>
  <si>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</si>
  <si>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</si>
  <si>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</si>
  <si>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</si>
  <si>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</si>
  <si>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</si>
  <si>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</si>
  <si>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</si>
  <si>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</si>
  <si>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</si>
  <si>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</si>
  <si>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</si>
  <si>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</si>
  <si>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</si>
  <si>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</si>
  <si>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</si>
  <si>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</si>
  <si>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</si>
  <si>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</si>
  <si>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</si>
  <si>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</si>
  <si>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</si>
  <si>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</si>
  <si>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</si>
  <si>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</si>
  <si>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</si>
  <si>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</si>
  <si>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</si>
  <si>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</si>
  <si>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</si>
  <si>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</si>
  <si>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</si>
  <si>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</si>
  <si>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</si>
  <si>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</si>
  <si>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</si>
  <si>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</si>
  <si>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</si>
  <si>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</si>
  <si>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</si>
  <si>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</si>
  <si>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</si>
  <si>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</si>
  <si>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</si>
  <si>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</si>
  <si>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</si>
  <si>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</si>
  <si>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</si>
  <si>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</si>
  <si>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</si>
  <si>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</si>
  <si>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</si>
  <si>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</si>
  <si>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</si>
  <si>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</si>
  <si>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</si>
  <si>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</si>
  <si>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</si>
  <si>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</si>
  <si>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</si>
  <si>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</si>
  <si>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</si>
  <si>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</si>
  <si>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</si>
  <si>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</si>
  <si>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</si>
  <si>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</si>
  <si>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</si>
  <si>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</si>
  <si>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</si>
  <si>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</si>
  <si>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</si>
  <si>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</si>
  <si>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</si>
  <si>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</si>
  <si>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</si>
  <si>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</si>
  <si>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</si>
  <si>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</si>
  <si>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</si>
  <si>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</si>
  <si>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</si>
  <si>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</si>
  <si>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</si>
  <si>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</si>
  <si>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</si>
  <si>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</si>
  <si>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</si>
  <si>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</si>
  <si>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</si>
  <si>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</si>
  <si>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</si>
  <si>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</si>
  <si>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</si>
  <si>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</si>
  <si>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</si>
  <si>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</si>
  <si>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</si>
  <si>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</si>
  <si>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</si>
  <si>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</si>
  <si>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</si>
  <si>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</si>
  <si>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</si>
  <si>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</si>
  <si>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</si>
  <si>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</si>
  <si>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</si>
  <si>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</si>
  <si>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</si>
  <si>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</si>
  <si>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</si>
  <si>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</si>
  <si>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</si>
  <si>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</si>
  <si>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</si>
  <si>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</si>
  <si>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</si>
  <si>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</si>
  <si>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</si>
  <si>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</si>
  <si>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</si>
  <si>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</si>
  <si>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</si>
  <si>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</si>
  <si>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</si>
  <si>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</si>
  <si>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</si>
  <si>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</si>
  <si>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</si>
  <si>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</si>
  <si>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</si>
  <si>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</si>
  <si>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</si>
  <si>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</si>
  <si>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</si>
  <si>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</si>
  <si>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</si>
  <si>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</si>
  <si>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</si>
  <si>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</si>
  <si>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</si>
  <si>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</si>
  <si>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</si>
  <si>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</si>
  <si>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</si>
  <si>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</si>
  <si>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</si>
  <si>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</si>
  <si>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</si>
  <si>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</si>
  <si>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</si>
  <si>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</si>
  <si>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</si>
  <si>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</si>
  <si>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</si>
  <si>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</si>
  <si>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</si>
  <si>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</si>
  <si>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</si>
  <si>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</si>
  <si>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</si>
  <si>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</si>
  <si>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</si>
  <si>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</si>
  <si>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</si>
  <si>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</si>
  <si>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</si>
  <si>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</si>
  <si>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</si>
  <si>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</si>
  <si>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</si>
  <si>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</si>
  <si>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</si>
  <si>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</si>
  <si>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</si>
  <si>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</si>
  <si>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</si>
  <si>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</si>
  <si>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</si>
  <si>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</si>
  <si>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</si>
  <si>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</si>
  <si>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</si>
  <si>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</si>
  <si>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</si>
  <si>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</si>
  <si>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</si>
  <si>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</si>
  <si>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</si>
  <si>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</si>
  <si>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</si>
  <si>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</si>
  <si>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</si>
  <si>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</si>
  <si>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</si>
  <si>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</si>
  <si>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</si>
  <si>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</si>
  <si>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</si>
  <si>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</si>
  <si>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</si>
  <si>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</si>
  <si>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</si>
  <si>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</si>
  <si>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</si>
  <si>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</si>
  <si>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</si>
  <si>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</si>
  <si>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</si>
  <si>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</si>
  <si>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</si>
  <si>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</si>
  <si>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</si>
  <si>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</si>
  <si>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</si>
  <si>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</si>
  <si>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</si>
  <si>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</si>
  <si>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</si>
  <si>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</si>
  <si>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</si>
  <si>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</si>
  <si>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</si>
  <si>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</si>
  <si>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</si>
  <si>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</si>
  <si>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</si>
  <si>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</si>
  <si>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</si>
  <si>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</si>
  <si>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</si>
  <si>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</si>
  <si>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</si>
  <si>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</si>
  <si>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</si>
  <si>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</si>
  <si>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</si>
  <si>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</si>
  <si>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</si>
  <si>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</si>
  <si>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</si>
  <si>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</si>
  <si>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</si>
  <si>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</si>
  <si>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</si>
  <si>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</si>
  <si>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</si>
  <si>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</si>
  <si>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</si>
  <si>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</si>
  <si>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</si>
  <si>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</si>
  <si>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</si>
  <si>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</si>
  <si>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</si>
  <si>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</si>
  <si>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</si>
  <si>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</si>
  <si>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</si>
  <si>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</si>
  <si>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</si>
  <si>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</si>
  <si>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</si>
  <si>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</si>
  <si>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</si>
  <si>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</si>
  <si>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</si>
  <si>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</si>
  <si>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</si>
  <si>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</si>
  <si>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</si>
  <si>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</si>
  <si>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</si>
  <si>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</si>
  <si>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</si>
  <si>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</si>
  <si>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</si>
  <si>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</si>
  <si>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</si>
  <si>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</si>
  <si>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</si>
  <si>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</si>
  <si>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</si>
  <si>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</si>
  <si>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</si>
  <si>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</si>
  <si>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</si>
  <si>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</si>
  <si>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</si>
  <si>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</si>
  <si>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</si>
  <si>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</si>
  <si>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</si>
  <si>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</si>
  <si>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</si>
  <si>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</si>
  <si>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</si>
  <si>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</si>
  <si>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</si>
  <si>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</si>
  <si>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</si>
  <si>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</si>
  <si>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</si>
  <si>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</si>
  <si>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</si>
  <si>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</si>
  <si>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</si>
  <si>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</si>
  <si>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</si>
  <si>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</si>
  <si>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</si>
  <si>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</si>
  <si>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</si>
  <si>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</si>
  <si>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</si>
  <si>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</si>
  <si>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</si>
  <si>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</si>
  <si>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</si>
  <si>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</si>
  <si>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</si>
  <si>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</si>
  <si>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</si>
  <si>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</si>
  <si>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</si>
  <si>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</si>
  <si>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</si>
  <si>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</si>
  <si>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</si>
  <si>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</si>
  <si>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</si>
  <si>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</si>
  <si>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</si>
  <si>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</si>
  <si>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</si>
  <si>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</si>
  <si>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</si>
  <si>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</si>
  <si>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</si>
  <si>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</si>
  <si>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</si>
  <si>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</si>
  <si>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</si>
  <si>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</si>
  <si>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</si>
  <si>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</si>
  <si>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</si>
  <si>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</si>
  <si>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</si>
  <si>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</si>
  <si>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</si>
  <si>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</si>
  <si>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</si>
  <si>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</si>
  <si>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</si>
  <si>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</si>
  <si>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</si>
  <si>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</si>
  <si>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</si>
  <si>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</si>
  <si>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</si>
  <si>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</si>
  <si>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</si>
  <si>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</si>
  <si>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</si>
  <si>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</si>
  <si>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</si>
  <si>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</si>
  <si>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</si>
  <si>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</si>
  <si>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</si>
  <si>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</si>
  <si>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</si>
  <si>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</si>
  <si>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</si>
  <si>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</si>
  <si>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</si>
  <si>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</si>
  <si>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</si>
  <si>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</si>
  <si>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</si>
  <si>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</si>
  <si>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</si>
  <si>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</si>
  <si>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</si>
  <si>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</si>
  <si>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</si>
  <si>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</si>
  <si>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</si>
  <si>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</si>
  <si>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</si>
  <si>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</si>
  <si>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</si>
  <si>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</si>
  <si>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</si>
  <si>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</si>
  <si>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</si>
  <si>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</si>
  <si>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</si>
  <si>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</si>
  <si>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</si>
  <si>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</si>
  <si>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</si>
  <si>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</si>
  <si>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</si>
  <si>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</si>
  <si>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</si>
  <si>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</si>
  <si>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</si>
  <si>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</si>
  <si>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</si>
  <si>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</si>
  <si>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</si>
  <si>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</si>
  <si>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</si>
  <si>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</si>
  <si>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</si>
  <si>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</si>
  <si>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</si>
  <si>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</si>
  <si>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</si>
  <si>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</si>
  <si>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</si>
  <si>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</si>
  <si>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</si>
  <si>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</si>
  <si>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</si>
  <si>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</si>
  <si>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</si>
  <si>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</si>
  <si>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</si>
  <si>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</si>
  <si>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</si>
  <si>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</si>
  <si>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</si>
  <si>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</si>
  <si>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</si>
  <si>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</si>
  <si>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</si>
  <si>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</si>
  <si>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</si>
  <si>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</si>
  <si>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</si>
  <si>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</si>
  <si>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</si>
  <si>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</si>
  <si>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</si>
  <si>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</si>
  <si>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</si>
  <si>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</si>
  <si>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</si>
  <si>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</si>
  <si>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</si>
  <si>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</si>
  <si>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</si>
  <si>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</si>
  <si>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</si>
  <si>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</si>
  <si>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</si>
  <si>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</si>
  <si>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</si>
  <si>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</si>
  <si>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</si>
  <si>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</si>
  <si>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</si>
  <si>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</si>
  <si>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</si>
  <si>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</si>
  <si>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</si>
  <si>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</si>
  <si>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</si>
  <si>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</si>
  <si>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</si>
  <si>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</si>
  <si>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</si>
  <si>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</si>
  <si>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</si>
  <si>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</si>
  <si>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</si>
  <si>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</si>
  <si>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</si>
  <si>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</si>
  <si>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</si>
  <si>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</si>
  <si>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</si>
  <si>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</si>
  <si>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</si>
  <si>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</si>
  <si>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</si>
  <si>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</si>
  <si>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</si>
  <si>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</si>
  <si>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</si>
  <si>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</si>
  <si>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</si>
  <si>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</si>
  <si>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</si>
  <si>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</si>
  <si>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</si>
  <si>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</si>
  <si>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</si>
  <si>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</si>
  <si>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</si>
  <si>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</si>
  <si>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</si>
  <si>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</si>
  <si>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</si>
  <si>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</si>
  <si>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</si>
  <si>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</si>
  <si>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</si>
  <si>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</si>
  <si>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</si>
  <si>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</si>
  <si>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</si>
  <si>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</si>
  <si>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</si>
  <si>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</si>
  <si>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</si>
  <si>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</si>
  <si>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</si>
  <si>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</si>
  <si>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</si>
  <si>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</si>
  <si>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</si>
  <si>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</si>
  <si>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</si>
  <si>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</si>
  <si>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</si>
  <si>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</si>
  <si>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</si>
  <si>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</si>
  <si>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</si>
  <si>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</si>
  <si>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</si>
  <si>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</si>
  <si>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</si>
  <si>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</si>
  <si>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</si>
  <si>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</si>
  <si>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</si>
  <si>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</si>
  <si>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</si>
  <si>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</si>
  <si>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</si>
  <si>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</si>
  <si>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</si>
  <si>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</si>
  <si>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</si>
  <si>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</si>
  <si>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</si>
  <si>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</si>
  <si>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</si>
  <si>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</si>
  <si>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</si>
  <si>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</si>
  <si>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</si>
  <si>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</si>
  <si>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</si>
  <si>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</si>
  <si>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</si>
  <si>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</si>
  <si>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</si>
  <si>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</si>
  <si>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</si>
  <si>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</si>
  <si>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</si>
  <si>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</si>
  <si>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</si>
  <si>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</si>
  <si>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</si>
  <si>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</si>
  <si>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</si>
  <si>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</si>
  <si>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</si>
  <si>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</si>
  <si>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</si>
  <si>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</si>
  <si>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</si>
  <si>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</si>
  <si>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</si>
  <si>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</si>
  <si>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</si>
  <si>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</si>
  <si>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</si>
  <si>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</si>
  <si>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</si>
  <si>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</si>
  <si>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</si>
  <si>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</si>
  <si>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</si>
  <si>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</si>
  <si>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</si>
  <si>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</si>
  <si>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</si>
  <si>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</si>
  <si>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</si>
  <si>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</si>
  <si>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</si>
  <si>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</si>
  <si>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</si>
  <si>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</si>
  <si>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</si>
  <si>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</si>
  <si>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</si>
  <si>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</si>
  <si>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</si>
  <si>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</si>
  <si>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</si>
  <si>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</si>
  <si>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</si>
  <si>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</si>
  <si>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</si>
  <si>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</si>
  <si>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</si>
  <si>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</si>
  <si>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</si>
  <si>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</si>
  <si>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</si>
  <si>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</si>
  <si>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</si>
  <si>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</si>
  <si>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</si>
  <si>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</si>
  <si>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</si>
  <si>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</si>
  <si>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</si>
  <si>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</si>
  <si>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</si>
  <si>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</si>
  <si>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</si>
  <si>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</si>
  <si>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</si>
  <si>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</si>
  <si>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</si>
  <si>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</si>
  <si>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</si>
  <si>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</si>
  <si>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</si>
  <si>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</si>
  <si>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</si>
  <si>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</si>
  <si>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</si>
  <si>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</si>
  <si>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</si>
  <si>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</si>
  <si>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</si>
  <si>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</si>
  <si>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</si>
  <si>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</si>
  <si>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</si>
  <si>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</si>
  <si>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</si>
  <si>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</si>
  <si>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</si>
  <si>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</si>
  <si>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</si>
  <si>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</si>
  <si>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</si>
  <si>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</si>
  <si>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</si>
  <si>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</si>
  <si>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</si>
  <si>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</si>
  <si>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</si>
  <si>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</si>
  <si>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</si>
  <si>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</si>
  <si>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</si>
  <si>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</si>
  <si>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</si>
  <si>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</si>
  <si>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</si>
  <si>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</si>
  <si>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</si>
  <si>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</si>
  <si>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</si>
  <si>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</si>
  <si>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</si>
  <si>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</si>
  <si>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</si>
  <si>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</si>
  <si>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</si>
  <si>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</si>
  <si>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</si>
  <si>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</si>
  <si>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</si>
  <si>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</si>
  <si>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</si>
  <si>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</si>
  <si>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</si>
  <si>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</si>
  <si>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</si>
  <si>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</si>
  <si>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</si>
  <si>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</si>
  <si>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</si>
  <si>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</si>
  <si>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</si>
  <si>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</si>
  <si>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</si>
  <si>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</si>
  <si>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</si>
  <si>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</si>
  <si>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</si>
  <si>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</si>
  <si>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</si>
  <si>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</si>
  <si>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</si>
  <si>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</si>
  <si>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</si>
  <si>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</si>
  <si>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</si>
  <si>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</si>
  <si>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</si>
  <si>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</si>
  <si>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</si>
  <si>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</si>
  <si>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</si>
  <si>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</si>
  <si>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</si>
  <si>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</si>
  <si>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</si>
  <si>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</si>
  <si>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</si>
  <si>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</si>
  <si>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</si>
  <si>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</si>
  <si>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</si>
  <si>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</si>
  <si>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</si>
  <si>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</si>
  <si>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</si>
  <si>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</si>
  <si>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</si>
  <si>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</si>
  <si>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</si>
  <si>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</si>
  <si>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</si>
  <si>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</si>
  <si>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</si>
  <si>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</si>
  <si>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</si>
  <si>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</si>
  <si>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</si>
  <si>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</si>
  <si>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</si>
  <si>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</si>
  <si>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</si>
  <si>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</si>
  <si>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</si>
  <si>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</si>
  <si>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</si>
  <si>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</si>
  <si>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</si>
  <si>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</si>
  <si>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</si>
  <si>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</si>
  <si>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</si>
  <si>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</si>
  <si>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</si>
  <si>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</si>
  <si>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</si>
  <si>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</si>
  <si>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</si>
  <si>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</si>
  <si>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</si>
  <si>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</si>
  <si>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</si>
  <si>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</si>
  <si>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</si>
  <si>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</si>
  <si>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</si>
  <si>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</si>
  <si>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</si>
  <si>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</si>
  <si>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</si>
  <si>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</si>
  <si>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</si>
  <si>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</si>
  <si>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</si>
  <si>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</si>
  <si>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</si>
  <si>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</si>
  <si>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</si>
  <si>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</si>
  <si>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</si>
  <si>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</si>
  <si>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</si>
  <si>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</si>
  <si>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</si>
  <si>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</si>
  <si>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</si>
  <si>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</si>
  <si>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</si>
  <si>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</si>
  <si>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</si>
  <si>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</si>
  <si>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</si>
  <si>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</si>
  <si>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</si>
  <si>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</si>
  <si>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</si>
  <si>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</si>
  <si>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</si>
  <si>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</si>
  <si>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</si>
  <si>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</si>
  <si>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</si>
  <si>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</si>
  <si>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</si>
  <si>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</si>
  <si>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</si>
  <si>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</si>
  <si>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</si>
  <si>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</si>
  <si>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</si>
  <si>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</si>
  <si>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</si>
  <si>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</si>
  <si>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</si>
  <si>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</si>
  <si>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</si>
  <si>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</si>
  <si>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</si>
  <si>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</si>
  <si>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</si>
  <si>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</si>
  <si>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</si>
  <si>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</si>
  <si>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</si>
  <si>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</si>
  <si>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</si>
  <si>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</si>
  <si>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</si>
  <si>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</si>
  <si>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</si>
  <si>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</si>
  <si>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</si>
  <si>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</si>
  <si>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</si>
  <si>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</si>
  <si>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</si>
  <si>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</si>
  <si>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</si>
  <si>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</si>
  <si>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</si>
  <si>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</si>
  <si>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</si>
  <si>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</si>
  <si>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</si>
  <si>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</si>
  <si>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</si>
  <si>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</si>
  <si>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</si>
  <si>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</si>
  <si>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</si>
  <si>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</si>
  <si>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</si>
  <si>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</si>
  <si>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</si>
  <si>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</si>
  <si>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</si>
  <si>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</si>
  <si>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</si>
  <si>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</si>
  <si>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</si>
  <si>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</si>
  <si>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</si>
  <si>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</si>
  <si>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</si>
  <si>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</si>
  <si>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</si>
  <si>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</si>
  <si>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</si>
  <si>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</si>
  <si>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</si>
  <si>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</si>
  <si>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</si>
  <si>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</si>
  <si>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</si>
  <si>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</si>
  <si>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</si>
  <si>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</si>
  <si>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</si>
  <si>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</si>
  <si>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</si>
  <si>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</si>
  <si>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</si>
  <si>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</si>
  <si>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</si>
  <si>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</si>
  <si>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</si>
  <si>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</si>
  <si>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</si>
  <si>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</si>
  <si>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</si>
  <si>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</si>
  <si>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</si>
  <si>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</si>
  <si>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</si>
  <si>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</si>
  <si>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</si>
  <si>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</si>
  <si>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</si>
  <si>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</si>
  <si>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</si>
  <si>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</si>
  <si>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</si>
  <si>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</si>
  <si>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</si>
  <si>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</si>
  <si>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</si>
  <si>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</si>
  <si>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</si>
  <si>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</si>
  <si>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</si>
  <si>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</si>
  <si>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</si>
  <si>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</si>
  <si>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</si>
  <si>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</si>
  <si>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</si>
  <si>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</si>
  <si>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</si>
  <si>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</si>
  <si>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</si>
  <si>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</si>
  <si>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</si>
  <si>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</si>
  <si>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</si>
  <si>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</si>
  <si>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</si>
  <si>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</si>
  <si>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</si>
  <si>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</si>
  <si>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</si>
  <si>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</si>
  <si>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</si>
  <si>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</si>
  <si>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</si>
  <si>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</si>
  <si>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</si>
  <si>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</si>
  <si>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</si>
  <si>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</si>
  <si>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</si>
  <si>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</si>
  <si>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</si>
  <si>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</si>
  <si>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</si>
  <si>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</si>
  <si>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</si>
  <si>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</si>
  <si>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</si>
  <si>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</si>
  <si>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</si>
  <si>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</si>
  <si>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</si>
  <si>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</si>
  <si>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</si>
  <si>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</si>
  <si>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</si>
  <si>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</si>
  <si>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</si>
  <si>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</si>
  <si>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</si>
  <si>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</si>
  <si>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</si>
  <si>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</si>
  <si>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</si>
  <si>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</si>
  <si>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</si>
  <si>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</si>
  <si>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</si>
  <si>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</si>
  <si>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</si>
  <si>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</si>
  <si>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</si>
  <si>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</si>
  <si>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</si>
  <si>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</si>
  <si>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</si>
  <si>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</si>
  <si>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</si>
  <si>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</si>
  <si>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</si>
  <si>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</si>
  <si>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</si>
  <si>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</si>
  <si>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</si>
  <si>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</si>
  <si>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</si>
  <si>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</si>
  <si>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</si>
  <si>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</si>
  <si>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</si>
  <si>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</si>
  <si>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</si>
  <si>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</si>
  <si>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</si>
  <si>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</si>
  <si>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</si>
  <si>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</si>
  <si>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</si>
  <si>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</si>
  <si>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</si>
  <si>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</si>
  <si>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</si>
  <si>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</si>
  <si>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</si>
  <si>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</si>
  <si>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</si>
  <si>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</si>
  <si>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</si>
  <si>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</si>
  <si>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</si>
  <si>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</si>
  <si>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</si>
  <si>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</si>
  <si>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</si>
  <si>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</si>
  <si>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</si>
  <si>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</si>
  <si>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</si>
  <si>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</si>
  <si>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</si>
  <si>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</si>
  <si>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</si>
  <si>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</si>
  <si>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</si>
  <si>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</si>
  <si>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</si>
  <si>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</si>
  <si>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</si>
  <si>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</si>
  <si>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</si>
  <si>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</si>
  <si>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</si>
  <si>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</si>
  <si>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</si>
  <si>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</si>
  <si>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</si>
  <si>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</si>
  <si>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</si>
  <si>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</si>
  <si>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</si>
  <si>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</si>
  <si>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</si>
  <si>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</si>
  <si>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</si>
  <si>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</si>
  <si>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</si>
  <si>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</si>
  <si>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</si>
  <si>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</si>
  <si>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</si>
  <si>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</si>
  <si>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</si>
  <si>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</si>
  <si>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</si>
  <si>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</si>
  <si>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</si>
  <si>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</si>
  <si>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</si>
  <si>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</si>
  <si>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</si>
  <si>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</si>
  <si>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</si>
  <si>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</si>
  <si>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</si>
  <si>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</si>
  <si>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</si>
  <si>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</si>
  <si>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</si>
  <si>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</si>
  <si>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</si>
  <si>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</si>
  <si>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</si>
  <si>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</si>
  <si>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</si>
  <si>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</si>
  <si>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</si>
  <si>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</si>
  <si>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</si>
  <si>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</si>
  <si>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</si>
  <si>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</si>
  <si>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</si>
  <si>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</si>
  <si>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</si>
  <si>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</si>
  <si>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</si>
  <si>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</si>
  <si>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</si>
  <si>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</si>
  <si>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</si>
  <si>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</si>
  <si>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</si>
  <si>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</si>
  <si>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</si>
  <si>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</si>
  <si>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</si>
  <si>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</si>
  <si>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</si>
  <si>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</si>
  <si>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</si>
  <si>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</si>
  <si>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</si>
  <si>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</si>
  <si>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</si>
  <si>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</si>
  <si>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</si>
  <si>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</si>
  <si>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</si>
  <si>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</si>
  <si>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</si>
  <si>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</si>
  <si>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</si>
  <si>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</si>
  <si>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</si>
  <si>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</si>
  <si>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</si>
  <si>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</si>
  <si>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</si>
  <si>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</si>
  <si>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</si>
  <si>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</si>
  <si>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</si>
  <si>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</si>
  <si>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</si>
  <si>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</si>
  <si>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</si>
  <si>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</si>
  <si>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</si>
  <si>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</si>
  <si>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</si>
  <si>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</si>
  <si>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</si>
  <si>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</si>
  <si>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</si>
  <si>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</si>
  <si>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</si>
  <si>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</si>
  <si>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</si>
  <si>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</si>
  <si>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</si>
  <si>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</si>
  <si>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</si>
  <si>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</si>
  <si>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</si>
  <si>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</si>
  <si>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</si>
  <si>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</si>
  <si>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</si>
  <si>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</si>
  <si>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</si>
  <si>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</si>
  <si>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</si>
  <si>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</si>
  <si>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</si>
  <si>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</si>
  <si>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</si>
  <si>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</si>
  <si>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</si>
  <si>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</si>
  <si>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</si>
  <si>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</si>
  <si>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</si>
  <si>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</si>
  <si>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</si>
  <si>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</si>
  <si>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</si>
  <si>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</si>
  <si>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</si>
  <si>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</si>
  <si>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</si>
  <si>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</si>
  <si>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</si>
  <si>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</si>
  <si>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</si>
  <si>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</si>
  <si>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</si>
  <si>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</si>
  <si>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</si>
  <si>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</si>
  <si>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</si>
  <si>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</si>
  <si>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</si>
  <si>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</si>
  <si>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</si>
  <si>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</si>
  <si>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</si>
  <si>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</si>
  <si>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</si>
  <si>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</si>
  <si>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</si>
  <si>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</si>
  <si>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</si>
  <si>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</si>
  <si>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</si>
  <si>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</si>
  <si>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</si>
  <si>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</si>
  <si>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</si>
  <si>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</si>
  <si>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</si>
  <si>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</si>
  <si>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</si>
  <si>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</si>
  <si>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</si>
  <si>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</si>
  <si>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</si>
  <si>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</si>
  <si>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</si>
  <si>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</si>
  <si>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</si>
  <si>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</si>
  <si>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</si>
  <si>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</si>
  <si>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</si>
  <si>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</si>
  <si>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</si>
  <si>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</si>
  <si>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</si>
  <si>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</si>
  <si>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</si>
  <si>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</si>
  <si>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</si>
  <si>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</si>
  <si>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</si>
  <si>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</si>
  <si>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</si>
  <si>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</si>
  <si>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</si>
  <si>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</si>
  <si>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</si>
  <si>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</si>
  <si>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</si>
  <si>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</si>
  <si>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</si>
  <si>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</si>
  <si>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</si>
  <si>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</si>
  <si>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</si>
  <si>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</si>
  <si>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</si>
  <si>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</si>
  <si>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</si>
  <si>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</si>
  <si>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</si>
  <si>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</si>
  <si>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</si>
  <si>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</si>
  <si>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</si>
  <si>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</si>
  <si>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</si>
  <si>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</si>
  <si>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</si>
  <si>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</si>
  <si>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</si>
  <si>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</si>
  <si>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</si>
  <si>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</si>
  <si>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</si>
  <si>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</si>
  <si>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</si>
  <si>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</si>
  <si>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</si>
  <si>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</si>
  <si>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</si>
  <si>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</si>
  <si>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</si>
  <si>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</si>
  <si>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</si>
  <si>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</si>
  <si>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</si>
  <si>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</si>
  <si>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</si>
  <si>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</si>
  <si>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</si>
  <si>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</si>
  <si>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</si>
  <si>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</si>
  <si>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</si>
  <si>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</si>
  <si>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</si>
  <si>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</si>
  <si>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</si>
  <si>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</si>
  <si>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</si>
  <si>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</si>
  <si>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</si>
  <si>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</si>
  <si>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</si>
  <si>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</si>
  <si>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</si>
  <si>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</si>
  <si>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</si>
  <si>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</si>
  <si>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</si>
  <si>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</si>
  <si>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</si>
  <si>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</si>
  <si>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</si>
  <si>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</si>
  <si>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</si>
  <si>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</si>
  <si>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</si>
  <si>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</si>
  <si>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</si>
  <si>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</si>
  <si>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</si>
  <si>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</si>
  <si>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</si>
  <si>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</si>
  <si>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</si>
  <si>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</si>
  <si>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</si>
  <si>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</si>
  <si>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</si>
  <si>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</si>
  <si>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</si>
  <si>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</si>
  <si>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</si>
  <si>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</si>
  <si>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</si>
  <si>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</si>
  <si>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</si>
  <si>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</si>
  <si>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</si>
  <si>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</si>
  <si>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</si>
  <si>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</si>
  <si>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</si>
  <si>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</si>
  <si>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</si>
  <si>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</si>
  <si>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</si>
  <si>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</si>
  <si>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</si>
  <si>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</si>
  <si>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</si>
  <si>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</si>
  <si>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</si>
  <si>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</si>
  <si>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</si>
  <si>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</si>
  <si>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</si>
  <si>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</si>
  <si>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</si>
  <si>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</si>
  <si>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</si>
  <si>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</si>
  <si>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</si>
  <si>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</si>
  <si>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</si>
  <si>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</si>
  <si>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</si>
  <si>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</si>
  <si>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</si>
  <si>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</si>
  <si>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</si>
  <si>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</si>
  <si>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</si>
  <si>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</si>
  <si>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</si>
  <si>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</si>
  <si>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</si>
  <si>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</si>
  <si>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</si>
  <si>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</si>
  <si>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</si>
  <si>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</si>
  <si>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</si>
  <si>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</si>
  <si>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</si>
  <si>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</si>
  <si>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</si>
  <si>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</si>
  <si>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</si>
  <si>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</si>
  <si>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</si>
  <si>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</si>
  <si>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</si>
  <si>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</si>
  <si>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</si>
  <si>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</si>
  <si>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</si>
  <si>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</si>
  <si>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</si>
  <si>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</si>
  <si>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</si>
  <si>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</si>
  <si>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</si>
  <si>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</si>
  <si>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</si>
  <si>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</si>
  <si>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</si>
  <si>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</si>
  <si>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</si>
  <si>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</si>
  <si>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</si>
  <si>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</si>
  <si>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</si>
  <si>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</si>
  <si>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</si>
  <si>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</si>
  <si>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</si>
  <si>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</si>
  <si>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</si>
  <si>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</si>
  <si>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</si>
  <si>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</si>
  <si>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</si>
  <si>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</si>
  <si>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</si>
  <si>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</si>
  <si>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</si>
  <si>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</si>
  <si>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</si>
  <si>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</si>
  <si>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</si>
  <si>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</si>
  <si>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</si>
  <si>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</si>
  <si>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</si>
  <si>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</si>
  <si>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</si>
  <si>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</si>
  <si>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</si>
  <si>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</si>
  <si>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</si>
  <si>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</si>
  <si>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</si>
  <si>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</si>
  <si>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</si>
  <si>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</si>
  <si>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</si>
  <si>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</si>
  <si>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</si>
  <si>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</si>
  <si>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</si>
  <si>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</si>
  <si>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</si>
  <si>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</si>
  <si>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</si>
  <si>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</si>
  <si>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</si>
  <si>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</si>
  <si>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</si>
  <si>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</si>
  <si>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</si>
  <si>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</si>
  <si>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</si>
  <si>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</si>
  <si>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</si>
  <si>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</si>
  <si>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</si>
  <si>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</si>
  <si>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</si>
  <si>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</si>
  <si>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</si>
  <si>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</si>
  <si>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</si>
  <si>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</si>
  <si>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</si>
  <si>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</si>
  <si>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</si>
  <si>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</si>
  <si>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</si>
  <si>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</si>
  <si>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</si>
  <si>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</si>
  <si>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</si>
  <si>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</si>
  <si>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</si>
  <si>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</si>
  <si>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</si>
  <si>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</si>
  <si>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</si>
  <si>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</si>
  <si>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</si>
  <si>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</si>
  <si>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</si>
  <si>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</si>
  <si>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</si>
  <si>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</si>
  <si>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</si>
  <si>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</si>
  <si>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</si>
  <si>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</si>
  <si>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</si>
  <si>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</si>
  <si>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</si>
  <si>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</si>
  <si>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</si>
  <si>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</si>
  <si>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</si>
  <si>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</si>
  <si>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</si>
  <si>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</si>
  <si>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</si>
  <si>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</si>
  <si>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</si>
  <si>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</si>
  <si>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</si>
  <si>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</si>
  <si>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</si>
  <si>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</si>
  <si>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</si>
  <si>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</si>
  <si>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</si>
  <si>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</si>
  <si>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</si>
  <si>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</si>
  <si>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</si>
  <si>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</si>
  <si>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</si>
  <si>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</si>
  <si>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</si>
  <si>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</si>
  <si>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</si>
  <si>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</si>
  <si>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</si>
  <si>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</si>
  <si>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</si>
  <si>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</si>
  <si>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</si>
  <si>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</si>
  <si>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</si>
  <si>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</si>
  <si>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</si>
  <si>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</si>
  <si>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</si>
  <si>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</si>
  <si>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</si>
  <si>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</si>
  <si>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</si>
  <si>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</si>
  <si>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</si>
  <si>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</si>
  <si>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</si>
  <si>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</si>
  <si>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</si>
  <si>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</si>
  <si>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</si>
  <si>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</si>
  <si>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</si>
  <si>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</si>
  <si>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</si>
  <si>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</si>
  <si>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</si>
  <si>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</si>
  <si>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</si>
  <si>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</si>
  <si>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</si>
  <si>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</si>
  <si>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</si>
  <si>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</si>
  <si>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</si>
  <si>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</si>
  <si>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</si>
  <si>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</si>
  <si>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</si>
  <si>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</si>
  <si>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</si>
  <si>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</si>
  <si>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</si>
  <si>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</si>
  <si>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</si>
  <si>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</si>
  <si>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</si>
  <si>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</si>
  <si>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</si>
  <si>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</si>
  <si>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</si>
  <si>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</si>
  <si>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</si>
  <si>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</si>
  <si>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</si>
  <si>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</si>
  <si>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</si>
  <si>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</si>
  <si>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</si>
  <si>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</si>
  <si>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</si>
  <si>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</si>
  <si>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</si>
  <si>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</si>
  <si>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</si>
  <si>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</si>
  <si>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</si>
  <si>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</si>
  <si>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</si>
  <si>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</si>
  <si>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</si>
  <si>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</si>
  <si>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</si>
  <si>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</si>
  <si>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</si>
  <si>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</si>
  <si>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</si>
  <si>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</si>
  <si>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</si>
  <si>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</si>
  <si>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</si>
  <si>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</si>
  <si>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</si>
  <si>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</si>
  <si>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</si>
  <si>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</si>
  <si>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</si>
  <si>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</si>
  <si>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</si>
  <si>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</si>
  <si>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</si>
  <si>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</si>
  <si>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</si>
  <si>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</si>
  <si>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</si>
  <si>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</si>
  <si>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</si>
  <si>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</si>
  <si>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</si>
  <si>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</si>
  <si>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</si>
  <si>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</si>
  <si>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</si>
  <si>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</si>
  <si>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</si>
  <si>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</si>
  <si>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</si>
  <si>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</si>
  <si>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</si>
  <si>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</si>
  <si>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</si>
  <si>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</si>
  <si>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</si>
  <si>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</si>
  <si>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</si>
  <si>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</si>
  <si>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</si>
  <si>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</si>
  <si>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</si>
  <si>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</si>
  <si>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</si>
  <si>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</si>
  <si>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</si>
  <si>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</si>
  <si>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</si>
  <si>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</si>
  <si>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</si>
  <si>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</si>
  <si>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</si>
  <si>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</si>
  <si>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</si>
  <si>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</si>
  <si>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</si>
  <si>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</si>
  <si>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</si>
  <si>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</si>
  <si>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</si>
  <si>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</si>
  <si>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</si>
  <si>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</si>
  <si>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</si>
  <si>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</si>
  <si>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</si>
  <si>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</si>
  <si>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</si>
  <si>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</si>
  <si>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</si>
  <si>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</si>
  <si>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</si>
  <si>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</si>
  <si>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</si>
  <si>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</si>
  <si>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</si>
  <si>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</si>
  <si>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</si>
  <si>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</si>
  <si>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</si>
  <si>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</si>
  <si>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</si>
  <si>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</si>
  <si>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</si>
  <si>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</si>
  <si>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</si>
  <si>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</si>
  <si>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</si>
  <si>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</si>
  <si>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</si>
  <si>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</si>
  <si>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</si>
  <si>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</si>
  <si>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</si>
  <si>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</si>
  <si>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</si>
  <si>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</si>
  <si>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</si>
  <si>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</si>
  <si>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</si>
  <si>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</si>
  <si>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</si>
  <si>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</si>
  <si>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</si>
  <si>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</si>
  <si>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</si>
  <si>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</si>
  <si>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</si>
  <si>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</si>
  <si>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</si>
  <si>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</si>
  <si>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</si>
  <si>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</si>
  <si>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</si>
  <si>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</si>
  <si>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</si>
  <si>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</si>
  <si>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</si>
  <si>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</si>
  <si>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</si>
  <si>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</si>
  <si>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</si>
  <si>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</si>
  <si>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</si>
  <si>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</si>
  <si>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</si>
  <si>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</si>
  <si>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</si>
  <si>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</si>
  <si>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</si>
  <si>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</si>
  <si>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</si>
  <si>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</si>
  <si>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</si>
  <si>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</si>
  <si>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</si>
  <si>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</si>
  <si>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</si>
  <si>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</si>
  <si>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</si>
  <si>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</si>
  <si>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</si>
  <si>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</si>
  <si>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</si>
  <si>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</si>
  <si>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</si>
  <si>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</si>
  <si>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</si>
  <si>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</si>
  <si>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</si>
  <si>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</si>
  <si>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</si>
  <si>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</si>
  <si>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</si>
  <si>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</si>
  <si>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</si>
  <si>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</si>
  <si>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</si>
  <si>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</si>
  <si>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</si>
  <si>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</si>
  <si>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</si>
  <si>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</si>
  <si>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</si>
  <si>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</si>
  <si>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</si>
  <si>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</si>
  <si>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</si>
  <si>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</si>
  <si>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</si>
  <si>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</si>
  <si>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</si>
  <si>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</si>
  <si>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</si>
  <si>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</si>
  <si>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</si>
  <si>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</si>
  <si>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</si>
  <si>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</si>
  <si>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</si>
  <si>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</si>
  <si>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</si>
  <si>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</si>
  <si>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</si>
  <si>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</si>
  <si>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</si>
  <si>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</si>
  <si>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</si>
  <si>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</si>
  <si>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</si>
  <si>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</si>
  <si>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</si>
  <si>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</si>
  <si>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</si>
  <si>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</si>
  <si>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</si>
  <si>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</si>
  <si>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</si>
  <si>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</si>
  <si>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</si>
  <si>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</si>
  <si>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</si>
  <si>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</si>
  <si>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</si>
  <si>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</si>
  <si>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</si>
  <si>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</si>
  <si>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</si>
  <si>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</si>
  <si>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</si>
  <si>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</si>
  <si>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</si>
  <si>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</si>
  <si>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</si>
  <si>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</si>
  <si>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</si>
  <si>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</si>
  <si>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</si>
  <si>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</si>
  <si>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</si>
  <si>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</si>
  <si>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</si>
  <si>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</si>
  <si>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</si>
  <si>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</si>
  <si>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</si>
  <si>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</si>
  <si>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</si>
  <si>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</si>
  <si>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</si>
  <si>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</si>
  <si>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</si>
  <si>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</si>
  <si>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</si>
  <si>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</si>
  <si>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</si>
  <si>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</si>
  <si>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</si>
  <si>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</si>
  <si>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</si>
  <si>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</si>
  <si>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</si>
  <si>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</si>
  <si>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</si>
  <si>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</si>
  <si>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</si>
  <si>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</si>
  <si>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</si>
  <si>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</si>
  <si>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</si>
  <si>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</si>
  <si>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</si>
  <si>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</si>
  <si>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</si>
  <si>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</si>
  <si>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</si>
  <si>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</si>
  <si>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</si>
  <si>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</si>
  <si>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</si>
  <si>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</si>
  <si>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</si>
  <si>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</si>
  <si>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</si>
  <si>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</si>
  <si>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</si>
  <si>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</si>
  <si>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</si>
  <si>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</si>
  <si>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</si>
  <si>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</si>
  <si>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</si>
  <si>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</si>
  <si>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</si>
  <si>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</si>
  <si>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</si>
  <si>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</si>
  <si>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</si>
  <si>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</si>
  <si>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</si>
  <si>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</si>
  <si>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</si>
  <si>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</si>
  <si>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</si>
  <si>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</si>
  <si>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</si>
  <si>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</si>
  <si>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</si>
  <si>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</si>
  <si>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</si>
  <si>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</si>
  <si>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</si>
  <si>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</si>
  <si>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</si>
  <si>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</si>
  <si>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</si>
  <si>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</si>
  <si>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</si>
  <si>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</si>
  <si>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</si>
  <si>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</si>
  <si>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</si>
  <si>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</si>
  <si>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</si>
  <si>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</si>
  <si>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</si>
  <si>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</si>
  <si>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</si>
  <si>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</si>
  <si>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</si>
  <si>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</si>
  <si>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</si>
  <si>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</si>
  <si>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</si>
  <si>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</si>
  <si>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</si>
  <si>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</si>
  <si>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</si>
  <si>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</si>
  <si>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</si>
  <si>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</si>
  <si>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</si>
  <si>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</si>
  <si>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</si>
  <si>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</si>
  <si>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</si>
  <si>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</si>
  <si>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</si>
  <si>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</si>
  <si>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</si>
  <si>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</si>
  <si>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</si>
  <si>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</si>
  <si>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</si>
  <si>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</si>
  <si>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</si>
  <si>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</si>
  <si>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</si>
  <si>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</si>
  <si>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</si>
  <si>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</si>
  <si>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</si>
  <si>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</si>
  <si>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</si>
  <si>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</si>
  <si>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</si>
  <si>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</si>
  <si>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</si>
  <si>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</si>
  <si>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</si>
  <si>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</si>
  <si>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</si>
  <si>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</si>
  <si>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</si>
  <si>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</si>
  <si>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</si>
  <si>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</si>
  <si>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</si>
  <si>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</si>
  <si>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</si>
  <si>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</si>
  <si>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</si>
  <si>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</si>
  <si>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</si>
  <si>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</si>
  <si>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</si>
  <si>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</si>
  <si>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</si>
  <si>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</si>
  <si>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</si>
  <si>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</si>
  <si>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</si>
  <si>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</si>
  <si>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</si>
  <si>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</si>
  <si>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</si>
  <si>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</si>
  <si>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</si>
  <si>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</si>
  <si>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</si>
  <si>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</si>
  <si>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</si>
  <si>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</si>
  <si>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</si>
  <si>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</si>
  <si>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</si>
  <si>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</si>
  <si>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</si>
  <si>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</si>
  <si>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</si>
  <si>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</si>
  <si>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</si>
  <si>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</si>
  <si>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</si>
  <si>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</si>
  <si>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</si>
  <si>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</si>
  <si>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</si>
  <si>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</si>
  <si>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</si>
  <si>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</si>
  <si>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</si>
  <si>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</si>
  <si>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</si>
  <si>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</si>
  <si>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</si>
  <si>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</si>
  <si>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</si>
  <si>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</si>
  <si>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</si>
  <si>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</si>
  <si>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</si>
  <si>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</si>
  <si>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</si>
  <si>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</si>
  <si>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</si>
  <si>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</si>
  <si>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</si>
  <si>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</si>
  <si>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</si>
  <si>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</si>
  <si>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</si>
  <si>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</si>
  <si>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</si>
  <si>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</si>
  <si>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</si>
  <si>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</si>
  <si>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</si>
  <si>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</si>
  <si>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</si>
  <si>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</si>
  <si>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</si>
  <si>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</si>
  <si>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</si>
  <si>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</si>
  <si>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</si>
  <si>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</si>
  <si>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</si>
  <si>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</si>
  <si>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</si>
  <si>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</si>
  <si>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</si>
  <si>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</si>
  <si>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</si>
  <si>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</si>
  <si>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</si>
  <si>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</si>
  <si>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</si>
  <si>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</si>
  <si>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</si>
  <si>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</si>
  <si>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</si>
  <si>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</si>
  <si>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</si>
  <si>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</si>
  <si>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</si>
  <si>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</si>
  <si>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</si>
  <si>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</si>
  <si>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</si>
  <si>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</si>
  <si>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</si>
  <si>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</si>
  <si>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</si>
  <si>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</si>
  <si>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</si>
  <si>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</si>
  <si>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</si>
  <si>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</si>
  <si>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</si>
  <si>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</si>
  <si>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</si>
  <si>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</si>
  <si>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</si>
  <si>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</si>
  <si>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</si>
  <si>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</si>
  <si>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</si>
  <si>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</si>
  <si>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</si>
  <si>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</si>
  <si>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</si>
  <si>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</si>
  <si>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</si>
  <si>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</si>
  <si>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</si>
  <si>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</si>
  <si>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</si>
  <si>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</si>
  <si>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</si>
  <si>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</si>
  <si>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</si>
  <si>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</si>
  <si>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</si>
  <si>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</si>
  <si>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</si>
  <si>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</si>
  <si>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</si>
  <si>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</si>
  <si>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</si>
  <si>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</si>
  <si>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</si>
  <si>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</si>
  <si>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</si>
  <si>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</si>
  <si>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</si>
  <si>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</si>
  <si>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</si>
  <si>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</si>
  <si>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</si>
  <si>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</si>
  <si>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</si>
  <si>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</si>
  <si>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</si>
  <si>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</si>
  <si>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</si>
  <si>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</si>
  <si>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</si>
  <si>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</si>
  <si>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</si>
  <si>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</si>
  <si>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</si>
  <si>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</si>
  <si>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</si>
  <si>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</si>
  <si>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</si>
  <si>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</si>
  <si>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</si>
  <si>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</si>
  <si>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</si>
  <si>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</si>
  <si>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</si>
  <si>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</si>
  <si>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</si>
  <si>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</si>
  <si>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</si>
  <si>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</si>
  <si>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</si>
  <si>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</si>
  <si>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</si>
  <si>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</si>
  <si>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</si>
  <si>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</si>
  <si>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</si>
  <si>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</si>
  <si>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</si>
  <si>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</si>
  <si>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</si>
  <si>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</si>
  <si>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</si>
  <si>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</si>
  <si>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</si>
  <si>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</si>
  <si>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</si>
  <si>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</si>
  <si>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</si>
  <si>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</si>
  <si>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</si>
  <si>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</si>
  <si>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</si>
  <si>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</si>
  <si>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</si>
  <si>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</si>
  <si>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</si>
  <si>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</si>
  <si>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</si>
  <si>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</si>
  <si>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</si>
  <si>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</si>
  <si>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</si>
  <si>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</si>
  <si>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</si>
  <si>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</si>
  <si>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</si>
  <si>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</si>
  <si>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</si>
  <si>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</si>
  <si>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</si>
  <si>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</si>
  <si>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</si>
  <si>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</si>
  <si>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</si>
  <si>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</si>
  <si>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</si>
  <si>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</si>
  <si>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</si>
  <si>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</si>
  <si>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</si>
  <si>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</si>
  <si>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</si>
  <si>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</si>
  <si>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</si>
  <si>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</si>
  <si>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</si>
  <si>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</si>
  <si>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</si>
  <si>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</si>
  <si>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</si>
  <si>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</si>
  <si>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</si>
  <si>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</si>
  <si>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</si>
  <si>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</si>
  <si>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</si>
  <si>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</si>
  <si>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</si>
  <si>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</si>
  <si>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</si>
  <si>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</si>
  <si>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</si>
  <si>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</si>
  <si>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</si>
  <si>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</si>
  <si>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</si>
  <si>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</si>
  <si>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</si>
  <si>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</si>
  <si>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</si>
  <si>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</si>
  <si>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</si>
  <si>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</si>
  <si>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</si>
  <si>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</si>
  <si>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</si>
  <si>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</si>
  <si>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</si>
  <si>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</si>
  <si>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</si>
  <si>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</si>
  <si>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</si>
  <si>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</si>
  <si>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</si>
  <si>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</si>
  <si>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</si>
  <si>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</si>
  <si>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</si>
  <si>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</si>
  <si>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</si>
  <si>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</si>
  <si>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</si>
  <si>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</si>
  <si>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</si>
  <si>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</si>
  <si>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</si>
  <si>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</si>
  <si>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</si>
  <si>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</si>
  <si>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</si>
  <si>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</si>
  <si>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</si>
  <si>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</si>
  <si>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</si>
  <si>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</si>
  <si>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</si>
  <si>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</si>
  <si>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</si>
  <si>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</si>
  <si>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</si>
  <si>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</si>
  <si>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</si>
  <si>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</si>
  <si>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</si>
  <si>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</si>
  <si>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</si>
  <si>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</si>
  <si>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</si>
  <si>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</si>
  <si>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</si>
  <si>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</si>
  <si>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</si>
  <si>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</si>
  <si>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</si>
  <si>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</si>
  <si>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</si>
  <si>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</si>
  <si>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</si>
  <si>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</si>
  <si>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</si>
  <si>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</si>
  <si>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</si>
  <si>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</si>
  <si>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</si>
  <si>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</si>
  <si>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</si>
  <si>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</si>
  <si>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</si>
  <si>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</si>
  <si>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</si>
  <si>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</si>
  <si>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</si>
  <si>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</si>
  <si>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</si>
  <si>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</si>
  <si>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</si>
  <si>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</si>
  <si>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</si>
  <si>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</si>
  <si>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</si>
  <si>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</si>
  <si>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</si>
  <si>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</si>
  <si>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</si>
  <si>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</si>
  <si>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</si>
  <si>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</si>
  <si>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</si>
  <si>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</si>
  <si>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</si>
  <si>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</si>
  <si>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</si>
  <si>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</si>
  <si>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</si>
  <si>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</si>
  <si>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</si>
  <si>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</si>
  <si>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</si>
  <si>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</si>
  <si>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</si>
  <si>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</si>
  <si>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</si>
  <si>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</si>
  <si>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</si>
  <si>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</si>
  <si>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</si>
  <si>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</si>
  <si>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</si>
  <si>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</si>
  <si>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</si>
  <si>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</si>
  <si>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</si>
  <si>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</si>
  <si>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</si>
  <si>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</si>
  <si>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</si>
  <si>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</si>
  <si>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</si>
  <si>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</si>
  <si>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</si>
  <si>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</si>
  <si>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</si>
  <si>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</si>
  <si>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</si>
  <si>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</si>
  <si>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</si>
  <si>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</si>
  <si>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</si>
  <si>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</si>
  <si>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</si>
  <si>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</si>
  <si>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</si>
  <si>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</si>
  <si>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</si>
  <si>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</si>
  <si>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</si>
  <si>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</si>
  <si>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</si>
  <si>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</si>
  <si>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</si>
  <si>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</si>
  <si>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</si>
  <si>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</si>
  <si>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</si>
  <si>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</si>
  <si>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</si>
  <si>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</si>
  <si>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</si>
  <si>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</si>
  <si>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</si>
  <si>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</si>
  <si>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</si>
  <si>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</si>
  <si>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</si>
  <si>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</si>
  <si>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</si>
  <si>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</si>
  <si>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</si>
  <si>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</si>
  <si>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</si>
  <si>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</si>
  <si>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</si>
  <si>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</si>
  <si>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</si>
  <si>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</si>
  <si>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</si>
  <si>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</si>
  <si>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</si>
  <si>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</si>
  <si>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</si>
  <si>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</si>
  <si>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</si>
  <si>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</si>
  <si>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</si>
  <si>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</si>
  <si>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</si>
  <si>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</si>
  <si>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</si>
  <si>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</si>
  <si>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</si>
  <si>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</si>
  <si>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</si>
  <si>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</si>
  <si>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</si>
  <si>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</si>
  <si>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</si>
  <si>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</si>
  <si>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</si>
  <si>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</si>
  <si>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</si>
  <si>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</si>
  <si>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</si>
  <si>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</si>
  <si>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</si>
  <si>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</si>
  <si>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</si>
  <si>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</si>
  <si>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</si>
  <si>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</si>
  <si>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</si>
  <si>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</si>
  <si>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</si>
  <si>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</si>
  <si>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</si>
  <si>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</si>
  <si>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</si>
  <si>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</si>
  <si>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</si>
  <si>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</si>
  <si>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</si>
  <si>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</si>
  <si>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</si>
  <si>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</si>
  <si>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</si>
  <si>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</si>
  <si>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</si>
  <si>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</si>
  <si>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</si>
  <si>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</si>
  <si>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</si>
  <si>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</si>
  <si>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</si>
  <si>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</si>
  <si>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</si>
  <si>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</si>
  <si>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</si>
  <si>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</si>
  <si>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</si>
  <si>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</si>
  <si>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</si>
  <si>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</si>
  <si>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</si>
  <si>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</si>
  <si>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</si>
  <si>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</si>
  <si>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</si>
  <si>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</si>
  <si>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</si>
  <si>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</si>
  <si>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</si>
  <si>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</si>
  <si>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</si>
  <si>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</si>
  <si>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</si>
  <si>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</si>
  <si>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</si>
  <si>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</si>
  <si>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</si>
  <si>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</si>
  <si>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</si>
  <si>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</si>
  <si>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</si>
  <si>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</si>
  <si>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</si>
  <si>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</si>
  <si>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</si>
  <si>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</si>
  <si>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</si>
  <si>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</si>
  <si>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</si>
  <si>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</si>
  <si>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</si>
  <si>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</si>
  <si>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</si>
  <si>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</si>
  <si>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</si>
  <si>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</si>
  <si>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</si>
  <si>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</si>
  <si>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</si>
  <si>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</si>
  <si>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</si>
  <si>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</si>
  <si>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</si>
  <si>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</si>
  <si>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</si>
  <si>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</si>
  <si>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</si>
  <si>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</si>
  <si>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</si>
  <si>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</si>
  <si>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</si>
  <si>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</si>
  <si>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</si>
  <si>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</si>
  <si>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</si>
  <si>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</si>
  <si>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</si>
  <si>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</si>
  <si>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</si>
  <si>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</si>
  <si>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</si>
  <si>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</si>
  <si>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</si>
  <si>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</si>
  <si>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</si>
  <si>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</si>
  <si>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</si>
  <si>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</si>
  <si>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</si>
  <si>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</si>
  <si>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</si>
  <si>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</si>
  <si>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</si>
  <si>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</si>
  <si>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</si>
  <si>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</si>
  <si>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</si>
  <si>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</si>
  <si>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</si>
  <si>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</si>
  <si>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</si>
  <si>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</si>
  <si>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</si>
  <si>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</si>
  <si>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</si>
  <si>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</si>
  <si>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</si>
  <si>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</si>
  <si>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</si>
  <si>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</si>
  <si>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</si>
  <si>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</si>
  <si>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</si>
  <si>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</si>
  <si>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</si>
  <si>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</si>
  <si>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</si>
  <si>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</si>
  <si>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</si>
  <si>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</si>
  <si>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</si>
  <si>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</si>
  <si>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</si>
  <si>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</si>
  <si>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</si>
  <si>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</si>
  <si>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</si>
  <si>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</si>
  <si>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</si>
  <si>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</si>
  <si>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</si>
  <si>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</si>
  <si>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</si>
  <si>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</si>
  <si>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</si>
  <si>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</si>
  <si>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</si>
  <si>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</si>
  <si>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</si>
  <si>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</si>
  <si>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</si>
  <si>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</si>
  <si>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</si>
  <si>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</si>
  <si>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</si>
  <si>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</si>
  <si>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</si>
  <si>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</si>
  <si>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</si>
  <si>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</si>
  <si>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</si>
  <si>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</si>
  <si>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</si>
  <si>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</si>
  <si>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</si>
  <si>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</si>
  <si>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</si>
  <si>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</si>
  <si>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</si>
  <si>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</si>
  <si>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</si>
  <si>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</si>
  <si>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</si>
  <si>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</si>
  <si>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</si>
  <si>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</si>
  <si>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</si>
  <si>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</si>
  <si>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</si>
  <si>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</si>
  <si>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</si>
  <si>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</si>
  <si>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</si>
  <si>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</si>
  <si>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</si>
  <si>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</si>
  <si>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</si>
  <si>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</si>
  <si>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</si>
  <si>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</si>
  <si>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</si>
  <si>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</si>
  <si>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</si>
  <si>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</si>
  <si>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</si>
  <si>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</si>
  <si>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</si>
  <si>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</si>
  <si>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</si>
  <si>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</si>
  <si>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</si>
  <si>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</si>
  <si>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</si>
  <si>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</si>
  <si>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</si>
  <si>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</si>
  <si>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</si>
  <si>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</si>
  <si>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</si>
  <si>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</si>
  <si>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</si>
  <si>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</si>
  <si>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</si>
  <si>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</si>
  <si>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</si>
  <si>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</si>
  <si>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</si>
  <si>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</si>
  <si>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</si>
  <si>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</si>
  <si>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</si>
  <si>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</si>
  <si>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</si>
  <si>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</si>
  <si>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</si>
  <si>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</si>
  <si>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</si>
  <si>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</si>
  <si>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</si>
  <si>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</si>
  <si>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</si>
  <si>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</si>
  <si>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</si>
  <si>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</si>
  <si>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</si>
  <si>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</si>
  <si>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</si>
  <si>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</si>
  <si>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</si>
  <si>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</si>
  <si>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</si>
  <si>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</si>
  <si>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</si>
  <si>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</si>
  <si>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</si>
  <si>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</si>
  <si>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</si>
  <si>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</si>
  <si>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</si>
  <si>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</si>
  <si>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</si>
  <si>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</si>
  <si>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</si>
  <si>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</si>
  <si>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</si>
  <si>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</si>
  <si>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</si>
  <si>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</si>
  <si>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</si>
  <si>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</si>
  <si>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</si>
  <si>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</si>
  <si>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</si>
  <si>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</si>
  <si>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</si>
  <si>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</si>
  <si>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</si>
  <si>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</si>
  <si>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</si>
  <si>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</si>
  <si>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</si>
  <si>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</si>
  <si>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</si>
  <si>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</si>
  <si>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</si>
  <si>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</si>
  <si>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</si>
  <si>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</si>
  <si>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</si>
  <si>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</si>
  <si>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</si>
  <si>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</si>
  <si>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</si>
  <si>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</si>
  <si>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</si>
  <si>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</si>
  <si>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</si>
  <si>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</si>
  <si>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</si>
  <si>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</si>
  <si>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</si>
  <si>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</si>
  <si>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</si>
  <si>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</si>
  <si>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</si>
  <si>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</si>
  <si>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</si>
  <si>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</si>
  <si>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</si>
  <si>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</si>
  <si>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</si>
  <si>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</si>
  <si>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</si>
  <si>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</si>
  <si>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</si>
  <si>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</si>
  <si>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</si>
  <si>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</si>
  <si>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</si>
  <si>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</si>
  <si>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</si>
  <si>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</si>
  <si>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</si>
  <si>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</si>
  <si>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</si>
  <si>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</si>
  <si>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</si>
  <si>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</si>
  <si>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</si>
  <si>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</si>
  <si>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</si>
  <si>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</si>
  <si>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</si>
  <si>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</si>
  <si>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</si>
  <si>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</si>
  <si>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</si>
  <si>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</si>
  <si>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</si>
  <si>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</si>
  <si>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</si>
  <si>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</si>
  <si>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</si>
  <si>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</si>
  <si>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</si>
  <si>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</si>
  <si>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</si>
  <si>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</si>
  <si>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</si>
  <si>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</si>
  <si>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</si>
  <si>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</si>
  <si>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</si>
  <si>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</si>
  <si>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</si>
  <si>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</si>
  <si>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</si>
  <si>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</si>
  <si>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</si>
  <si>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</si>
  <si>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</si>
  <si>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</si>
  <si>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</si>
  <si>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</si>
  <si>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</si>
  <si>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</si>
  <si>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</si>
  <si>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</si>
  <si>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</si>
  <si>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</si>
  <si>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</si>
  <si>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</si>
  <si>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</si>
  <si>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</si>
  <si>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</si>
  <si>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</si>
  <si>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</si>
  <si>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</si>
  <si>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</si>
  <si>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</si>
  <si>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</si>
  <si>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</si>
  <si>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</si>
  <si>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</si>
  <si>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</si>
  <si>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</si>
  <si>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</si>
  <si>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</si>
  <si>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</si>
  <si>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</si>
  <si>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</si>
  <si>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</si>
  <si>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</si>
  <si>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</si>
  <si>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</si>
  <si>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</si>
  <si>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</si>
  <si>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</si>
  <si>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</si>
  <si>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</si>
  <si>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</si>
  <si>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</si>
  <si>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</si>
  <si>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</si>
  <si>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</si>
  <si>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</si>
  <si>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</si>
  <si>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</si>
  <si>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</si>
  <si>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</si>
  <si>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</si>
  <si>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</si>
  <si>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</si>
  <si>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</si>
  <si>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</si>
  <si>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</si>
  <si>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</si>
  <si>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</si>
  <si>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</si>
  <si>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</si>
  <si>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</si>
  <si>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</si>
  <si>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</si>
  <si>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</si>
  <si>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</si>
  <si>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</si>
  <si>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</si>
  <si>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</si>
  <si>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</si>
  <si>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</si>
  <si>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</si>
  <si>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</si>
  <si>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</si>
  <si>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</si>
  <si>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</si>
  <si>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</si>
  <si>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</si>
  <si>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</si>
  <si>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</si>
  <si>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</si>
  <si>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</si>
  <si>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</si>
  <si>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</si>
  <si>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</si>
  <si>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</si>
  <si>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</si>
  <si>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</si>
  <si>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</si>
  <si>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</si>
  <si>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</si>
  <si>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</si>
  <si>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</si>
  <si>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</si>
  <si>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</si>
  <si>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</si>
  <si>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</si>
  <si>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</si>
  <si>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</si>
  <si>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</si>
  <si>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</si>
  <si>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</si>
  <si>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</si>
  <si>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</si>
  <si>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</si>
  <si>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</si>
  <si>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</si>
  <si>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</si>
  <si>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</si>
  <si>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</si>
  <si>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</si>
  <si>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</si>
  <si>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</si>
  <si>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</si>
  <si>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</si>
  <si>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</si>
  <si>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</si>
  <si>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</si>
  <si>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</si>
  <si>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</si>
  <si>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</si>
  <si>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</si>
  <si>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</si>
  <si>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</si>
  <si>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</si>
  <si>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</si>
  <si>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</si>
  <si>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</si>
  <si>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</si>
  <si>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</si>
  <si>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</si>
  <si>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</si>
  <si>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</si>
  <si>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</si>
  <si>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</si>
  <si>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</si>
  <si>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</si>
  <si>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</si>
  <si>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</si>
  <si>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</si>
  <si>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</si>
  <si>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</si>
  <si>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</si>
  <si>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</si>
  <si>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</si>
  <si>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</si>
  <si>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</si>
  <si>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</si>
  <si>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</si>
  <si>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</si>
  <si>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</si>
  <si>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</si>
  <si>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</si>
  <si>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</si>
  <si>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</si>
  <si>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</si>
  <si>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</si>
  <si>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</si>
  <si>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</si>
  <si>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</si>
  <si>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</si>
  <si>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</si>
  <si>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</si>
  <si>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</si>
  <si>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</si>
  <si>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</si>
  <si>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</si>
  <si>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</si>
  <si>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</si>
  <si>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</si>
  <si>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</si>
  <si>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</si>
  <si>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</si>
  <si>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</si>
  <si>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</si>
  <si>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</si>
  <si>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</si>
  <si>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</si>
  <si>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</si>
  <si>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</si>
  <si>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</si>
  <si>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</si>
  <si>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</si>
  <si>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</si>
  <si>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</si>
  <si>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</si>
  <si>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</si>
  <si>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</si>
  <si>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</si>
  <si>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</si>
  <si>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</si>
  <si>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</si>
  <si>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</si>
  <si>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</si>
  <si>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</si>
  <si>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</si>
  <si>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</si>
  <si>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</si>
  <si>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</si>
  <si>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</si>
  <si>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</si>
  <si>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</si>
  <si>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</si>
  <si>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</si>
  <si>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</si>
  <si>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</si>
  <si>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</si>
  <si>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</si>
  <si>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</si>
  <si>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</si>
  <si>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</si>
  <si>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</si>
  <si>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</si>
  <si>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</si>
  <si>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</si>
  <si>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</si>
  <si>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</si>
  <si>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</si>
  <si>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</si>
  <si>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</si>
  <si>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</si>
  <si>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</si>
  <si>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</si>
  <si>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</si>
  <si>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</si>
  <si>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</si>
  <si>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</si>
  <si>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</si>
  <si>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</si>
  <si>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</si>
  <si>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</si>
  <si>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</si>
  <si>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</si>
  <si>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</si>
  <si>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</si>
  <si>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</si>
  <si>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</si>
  <si>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</si>
  <si>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</si>
  <si>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</si>
  <si>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</si>
  <si>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</si>
  <si>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</si>
  <si>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</si>
  <si>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</si>
  <si>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</si>
  <si>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</si>
  <si>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</si>
  <si>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</si>
  <si>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</si>
  <si>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</si>
  <si>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</si>
  <si>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</si>
  <si>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</si>
  <si>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</si>
  <si>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</si>
  <si>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</si>
  <si>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</si>
  <si>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</si>
  <si>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</si>
  <si>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</si>
  <si>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</si>
  <si>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</si>
  <si>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</si>
  <si>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</si>
  <si>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</si>
  <si>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</si>
  <si>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</si>
  <si>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</si>
  <si>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</si>
  <si>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</si>
  <si>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</si>
  <si>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</si>
  <si>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</si>
  <si>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</si>
  <si>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</si>
  <si>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</si>
  <si>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</si>
  <si>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</si>
  <si>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</si>
  <si>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</si>
  <si>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</si>
  <si>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</si>
  <si>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</si>
  <si>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</si>
  <si>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</si>
  <si>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</si>
  <si>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</si>
  <si>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</si>
  <si>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</si>
  <si>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</si>
  <si>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</si>
  <si>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</si>
  <si>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</si>
  <si>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</si>
  <si>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</si>
  <si>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</si>
  <si>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</si>
  <si>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</si>
  <si>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</si>
  <si>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</si>
  <si>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</si>
  <si>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</si>
  <si>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</si>
  <si>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</si>
  <si>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</si>
  <si>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</si>
  <si>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</si>
  <si>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</si>
  <si>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</si>
  <si>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</si>
  <si>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</si>
  <si>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</si>
  <si>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</si>
  <si>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</si>
  <si>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</si>
  <si>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</si>
  <si>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</si>
  <si>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</si>
  <si>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</si>
  <si>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</si>
  <si>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</si>
  <si>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</si>
  <si>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</si>
  <si>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</si>
  <si>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</si>
  <si>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</si>
  <si>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</si>
  <si>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</si>
  <si>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</si>
  <si>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</si>
  <si>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</si>
  <si>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</si>
  <si>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</si>
  <si>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</si>
  <si>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</si>
  <si>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</si>
  <si>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</si>
  <si>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</si>
  <si>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</si>
  <si>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</si>
  <si>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</si>
  <si>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</si>
  <si>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</si>
  <si>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</si>
  <si>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</si>
  <si>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</si>
  <si>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</si>
  <si>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</si>
  <si>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</si>
  <si>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</si>
  <si>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</si>
  <si>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</si>
  <si>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</si>
  <si>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</si>
  <si>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</si>
  <si>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</si>
  <si>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</si>
  <si>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</si>
  <si>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</si>
  <si>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</si>
  <si>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</si>
  <si>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</si>
  <si>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</si>
  <si>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</si>
  <si>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</si>
  <si>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</si>
  <si>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</si>
  <si>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</si>
  <si>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</si>
  <si>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</si>
  <si>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</si>
  <si>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</si>
  <si>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</si>
  <si>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</si>
  <si>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</si>
  <si>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</si>
  <si>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</si>
  <si>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</si>
  <si>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</si>
  <si>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</si>
  <si>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</si>
  <si>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</si>
  <si>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</si>
  <si>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</si>
  <si>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</si>
  <si>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</si>
  <si>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</si>
  <si>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</si>
  <si>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</si>
  <si>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</si>
  <si>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</si>
  <si>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</si>
  <si>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</si>
  <si>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</si>
  <si>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</si>
  <si>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</si>
  <si>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</si>
  <si>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</si>
  <si>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</si>
  <si>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</si>
  <si>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</si>
  <si>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</si>
  <si>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</si>
  <si>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</si>
  <si>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</si>
  <si>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</si>
  <si>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</si>
  <si>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</si>
  <si>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</si>
  <si>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</si>
  <si>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</si>
  <si>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</si>
  <si>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</si>
  <si>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</si>
  <si>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</si>
  <si>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</si>
  <si>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</si>
  <si>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</si>
  <si>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</si>
  <si>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</si>
  <si>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</si>
  <si>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</si>
  <si>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</si>
  <si>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</si>
  <si>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</si>
  <si>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</si>
  <si>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</si>
  <si>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</si>
  <si>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</si>
  <si>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</si>
  <si>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</si>
  <si>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</si>
  <si>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</si>
  <si>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</si>
  <si>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</si>
  <si>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</si>
  <si>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</si>
  <si>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</si>
  <si>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</si>
  <si>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</si>
  <si>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</si>
  <si>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</si>
  <si>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</si>
  <si>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</si>
  <si>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</si>
  <si>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</si>
  <si>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</si>
  <si>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</si>
  <si>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</si>
  <si>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</si>
  <si>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</si>
  <si>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</si>
  <si>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</si>
  <si>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</si>
  <si>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</si>
  <si>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</si>
  <si>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</si>
  <si>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</si>
  <si>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</si>
  <si>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</si>
  <si>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</si>
  <si>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</si>
  <si>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</si>
  <si>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</si>
  <si>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</si>
  <si>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</si>
  <si>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</si>
  <si>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</si>
  <si>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</si>
  <si>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</si>
  <si>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</si>
  <si>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</si>
  <si>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</si>
  <si>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</si>
  <si>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</si>
  <si>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</si>
  <si>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</si>
  <si>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</si>
  <si>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</si>
  <si>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</si>
  <si>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</si>
  <si>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</si>
  <si>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</si>
  <si>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</si>
  <si>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</si>
  <si>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</si>
  <si>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</si>
  <si>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</si>
  <si>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</si>
  <si>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</si>
  <si>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</si>
  <si>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</si>
  <si>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</si>
  <si>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</si>
  <si>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</si>
  <si>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</si>
  <si>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</si>
  <si>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</si>
  <si>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</si>
  <si>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</si>
  <si>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</si>
  <si>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</si>
  <si>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</si>
  <si>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</si>
  <si>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</si>
  <si>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</si>
  <si>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</si>
  <si>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</si>
  <si>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</si>
  <si>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</si>
  <si>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</si>
  <si>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</si>
  <si>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</si>
  <si>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</si>
  <si>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</si>
  <si>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</si>
  <si>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</si>
  <si>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</si>
  <si>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</si>
  <si>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</si>
  <si>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</si>
  <si>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</si>
  <si>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</si>
  <si>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</si>
  <si>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</si>
  <si>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</si>
  <si>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</si>
  <si>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</si>
  <si>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</si>
  <si>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</si>
  <si>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</si>
  <si>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</si>
  <si>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</si>
  <si>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</si>
  <si>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</si>
  <si>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</si>
  <si>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</si>
  <si>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</si>
  <si>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</si>
  <si>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</si>
  <si>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</si>
  <si>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</si>
  <si>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</si>
  <si>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</si>
  <si>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</si>
  <si>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</si>
  <si>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</si>
  <si>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</si>
  <si>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</si>
  <si>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</si>
  <si>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</si>
  <si>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</si>
  <si>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</si>
  <si>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</si>
  <si>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</si>
  <si>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</si>
  <si>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</si>
  <si>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</si>
  <si>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</si>
  <si>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</si>
  <si>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</si>
  <si>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</si>
  <si>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</si>
  <si>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</si>
  <si>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</si>
  <si>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</si>
  <si>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</si>
  <si>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</si>
  <si>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</si>
  <si>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</si>
  <si>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</si>
  <si>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</si>
  <si>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</si>
  <si>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</si>
  <si>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</si>
  <si>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</si>
  <si>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</si>
  <si>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</si>
  <si>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</si>
  <si>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</si>
  <si>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</si>
  <si>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</si>
  <si>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</si>
  <si>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</si>
  <si>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</si>
  <si>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</si>
  <si>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</si>
  <si>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</si>
  <si>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</si>
  <si>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</si>
  <si>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</si>
  <si>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</si>
  <si>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</si>
  <si>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</si>
  <si>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</si>
  <si>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</si>
  <si>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</si>
  <si>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</si>
  <si>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</si>
  <si>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</si>
  <si>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</si>
  <si>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</si>
  <si>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</si>
  <si>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</si>
  <si>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</si>
  <si>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</si>
  <si>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</si>
  <si>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</si>
  <si>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</si>
  <si>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</si>
  <si>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</si>
  <si>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</si>
  <si>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</si>
  <si>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</si>
  <si>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</si>
  <si>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</si>
  <si>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</si>
  <si>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</si>
  <si>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</si>
  <si>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</si>
  <si>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</si>
  <si>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</si>
  <si>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</si>
  <si>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</si>
  <si>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</si>
  <si>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</si>
  <si>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</si>
  <si>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</si>
  <si>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</si>
  <si>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</si>
  <si>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</si>
  <si>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</si>
  <si>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</si>
  <si>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</si>
  <si>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</si>
  <si>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</si>
  <si>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</si>
  <si>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</si>
  <si>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</si>
  <si>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</si>
  <si>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</si>
  <si>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</si>
  <si>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</si>
  <si>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</si>
  <si>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</si>
  <si>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</si>
  <si>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</si>
  <si>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</si>
  <si>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</si>
  <si>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</si>
  <si>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</si>
  <si>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</si>
  <si>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</si>
  <si>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</si>
  <si>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</si>
  <si>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</si>
  <si>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</si>
  <si>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</si>
  <si>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</si>
  <si>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</si>
  <si>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</si>
  <si>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</si>
  <si>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</si>
  <si>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</si>
  <si>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</si>
  <si>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</si>
  <si>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</si>
  <si>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</si>
  <si>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</si>
  <si>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</si>
  <si>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</si>
  <si>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</si>
  <si>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</si>
  <si>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</si>
  <si>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</si>
  <si>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</si>
  <si>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</si>
  <si>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</si>
  <si>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</si>
  <si>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</si>
  <si>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</si>
  <si>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</si>
  <si>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</si>
  <si>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</si>
  <si>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</si>
  <si>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</si>
  <si>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</si>
  <si>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</si>
  <si>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</si>
  <si>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</si>
  <si>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</si>
  <si>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</si>
  <si>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</si>
  <si>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</si>
  <si>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</si>
  <si>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</si>
  <si>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</si>
  <si>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</si>
  <si>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</si>
  <si>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</si>
  <si>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</si>
  <si>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</si>
  <si>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</si>
  <si>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</si>
  <si>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</si>
  <si>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</si>
  <si>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</si>
  <si>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</si>
  <si>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</si>
  <si>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</si>
  <si>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</si>
  <si>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</si>
  <si>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</si>
  <si>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</si>
  <si>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</si>
  <si>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</si>
  <si>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</si>
  <si>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</si>
  <si>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</si>
  <si>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</si>
  <si>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</si>
  <si>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</si>
  <si>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</si>
  <si>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</si>
  <si>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</si>
  <si>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</si>
  <si>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</si>
  <si>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</si>
  <si>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</si>
  <si>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</si>
  <si>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</si>
  <si>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</si>
  <si>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</si>
  <si>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</si>
  <si>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</si>
  <si>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</si>
  <si>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</si>
  <si>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</si>
  <si>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</si>
  <si>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</si>
  <si>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</si>
  <si>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</si>
  <si>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</si>
  <si>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</si>
  <si>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</si>
  <si>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</si>
  <si>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</si>
  <si>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</si>
  <si>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</si>
  <si>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</si>
  <si>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</si>
  <si>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</si>
  <si>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</si>
  <si>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</si>
  <si>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</si>
  <si>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</si>
  <si>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</si>
  <si>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</si>
  <si>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</si>
  <si>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</si>
  <si>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</si>
  <si>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</si>
  <si>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</si>
  <si>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</si>
  <si>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</si>
  <si>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</si>
  <si>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</si>
  <si>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</si>
  <si>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</si>
  <si>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</si>
  <si>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</si>
  <si>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</si>
  <si>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</si>
  <si>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</si>
  <si>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</si>
  <si>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</si>
  <si>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</si>
  <si>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</si>
  <si>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</si>
  <si>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</si>
  <si>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</si>
  <si>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</si>
  <si>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</si>
  <si>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</si>
  <si>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</si>
  <si>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</si>
  <si>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</si>
  <si>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</si>
  <si>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</si>
  <si>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</si>
  <si>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</si>
  <si>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</si>
  <si>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</si>
  <si>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</si>
  <si>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</si>
  <si>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</si>
  <si>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</si>
  <si>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</si>
  <si>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</si>
  <si>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</si>
  <si>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</si>
  <si>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</si>
  <si>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</si>
  <si>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</si>
  <si>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</si>
  <si>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</si>
  <si>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</si>
  <si>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</si>
  <si>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</si>
  <si>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</si>
  <si>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</si>
  <si>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</si>
  <si>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</si>
  <si>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</si>
  <si>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</si>
  <si>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</si>
  <si>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</si>
  <si>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</si>
  <si>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</si>
  <si>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</si>
  <si>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</si>
  <si>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</si>
  <si>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</si>
  <si>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</si>
  <si>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</si>
  <si>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</si>
  <si>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</si>
  <si>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</si>
  <si>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</si>
  <si>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</si>
  <si>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</si>
  <si>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</si>
  <si>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</si>
  <si>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</si>
  <si>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</si>
  <si>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</si>
  <si>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</si>
  <si>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</si>
  <si>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</si>
  <si>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</si>
  <si>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</si>
  <si>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</si>
  <si>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</si>
  <si>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</si>
  <si>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</si>
  <si>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</si>
  <si>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</si>
  <si>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</si>
  <si>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</si>
  <si>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</si>
  <si>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</si>
  <si>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</si>
  <si>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</si>
  <si>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</si>
  <si>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</si>
  <si>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</si>
  <si>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</si>
  <si>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</si>
  <si>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</si>
  <si>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</si>
  <si>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</si>
  <si>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</si>
  <si>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</si>
  <si>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</si>
  <si>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</si>
  <si>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</si>
  <si>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</si>
  <si>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</si>
  <si>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</si>
  <si>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</si>
  <si>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</si>
  <si>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</si>
  <si>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</si>
  <si>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</si>
  <si>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</si>
  <si>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</si>
  <si>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</si>
  <si>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</si>
  <si>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</si>
  <si>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</si>
  <si>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</si>
  <si>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</si>
  <si>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</si>
  <si>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</si>
  <si>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</si>
  <si>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</si>
  <si>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</si>
  <si>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</si>
  <si>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</si>
  <si>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</si>
  <si>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</si>
  <si>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</si>
  <si>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</si>
  <si>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</si>
  <si>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</si>
  <si>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</si>
  <si>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</si>
  <si>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</si>
  <si>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</si>
  <si>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</si>
  <si>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</si>
  <si>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</si>
  <si>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</si>
  <si>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</si>
  <si>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</si>
  <si>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</si>
  <si>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</si>
  <si>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</si>
  <si>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</si>
  <si>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</si>
  <si>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</si>
  <si>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</si>
  <si>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</si>
  <si>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</si>
  <si>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</si>
  <si>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</si>
  <si>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</si>
  <si>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</si>
  <si>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</si>
  <si>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</si>
  <si>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</si>
  <si>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</si>
  <si>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</si>
  <si>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</si>
  <si>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</si>
  <si>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</si>
  <si>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</si>
  <si>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</si>
  <si>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</si>
  <si>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</si>
  <si>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</si>
  <si>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</si>
  <si>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</si>
  <si>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</si>
  <si>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</si>
  <si>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</si>
  <si>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</si>
  <si>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</si>
  <si>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</si>
  <si>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</si>
  <si>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</si>
  <si>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</si>
  <si>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</si>
  <si>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</si>
  <si>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</si>
  <si>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</si>
  <si>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</si>
  <si>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</si>
  <si>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</si>
  <si>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</si>
  <si>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</si>
  <si>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</si>
  <si>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</si>
  <si>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</si>
  <si>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</si>
  <si>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</si>
  <si>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</si>
  <si>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</si>
  <si>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</si>
  <si>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</si>
  <si>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</si>
  <si>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</si>
  <si>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</si>
  <si>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</si>
  <si>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</si>
  <si>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</si>
  <si>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</si>
  <si>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</si>
  <si>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</si>
  <si>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</si>
  <si>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</si>
  <si>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</si>
  <si>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</si>
  <si>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</si>
  <si>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</si>
  <si>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</si>
  <si>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</si>
  <si>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</si>
  <si>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</si>
  <si>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</si>
  <si>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</si>
  <si>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</si>
  <si>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</si>
  <si>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</si>
  <si>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</si>
  <si>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</si>
  <si>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</si>
  <si>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</si>
  <si>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</si>
  <si>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</si>
  <si>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</si>
  <si>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</si>
  <si>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</si>
  <si>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</si>
  <si>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</si>
  <si>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</si>
  <si>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</si>
  <si>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</si>
  <si>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</si>
  <si>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</si>
  <si>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</si>
  <si>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</si>
  <si>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</si>
  <si>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</si>
  <si>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</si>
  <si>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</si>
  <si>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</si>
  <si>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</si>
  <si>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</si>
  <si>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</si>
  <si>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</si>
  <si>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</si>
  <si>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</si>
  <si>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</si>
  <si>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</si>
  <si>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</si>
  <si>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</si>
  <si>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</si>
  <si>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</si>
  <si>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</si>
  <si>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</si>
  <si>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</si>
  <si>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</si>
  <si>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</si>
  <si>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</si>
  <si>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</si>
  <si>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</si>
  <si>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</si>
  <si>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</si>
  <si>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</si>
  <si>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</si>
  <si>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</si>
  <si>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</si>
  <si>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</si>
  <si>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</si>
  <si>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</si>
  <si>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</si>
  <si>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</si>
  <si>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</si>
  <si>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</si>
  <si>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</si>
  <si>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</si>
  <si>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</si>
  <si>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</si>
  <si>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</si>
  <si>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</si>
  <si>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</si>
  <si>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</si>
  <si>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</si>
  <si>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</si>
  <si>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</si>
  <si>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</si>
  <si>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</si>
  <si>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</si>
  <si>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</si>
  <si>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</si>
  <si>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</si>
  <si>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</si>
  <si>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</si>
  <si>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</si>
  <si>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</si>
  <si>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</si>
  <si>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</si>
  <si>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</si>
  <si>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</si>
  <si>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</si>
  <si>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</si>
  <si>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</si>
  <si>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</si>
  <si>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</si>
  <si>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</si>
  <si>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</si>
  <si>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</si>
  <si>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</si>
  <si>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</si>
  <si>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</si>
  <si>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</si>
  <si>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</si>
  <si>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</si>
  <si>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</si>
  <si>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</si>
  <si>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</si>
  <si>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</si>
  <si>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</si>
  <si>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</si>
  <si>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</si>
  <si>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</si>
  <si>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</si>
  <si>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</si>
  <si>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</si>
  <si>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</si>
  <si>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</si>
  <si>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</si>
  <si>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</si>
  <si>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</si>
  <si>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</si>
  <si>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</si>
  <si>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</si>
  <si>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</si>
  <si>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</si>
  <si>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</si>
  <si>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</si>
  <si>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</si>
  <si>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</si>
  <si>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</si>
  <si>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</si>
  <si>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</si>
  <si>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</si>
  <si>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</si>
  <si>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</si>
  <si>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</si>
  <si>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</si>
  <si>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</si>
  <si>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</si>
  <si>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</si>
  <si>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</si>
  <si>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</si>
  <si>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</si>
  <si>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</si>
  <si>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</si>
  <si>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</si>
  <si>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</si>
  <si>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</si>
  <si>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</si>
  <si>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</si>
  <si>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</si>
  <si>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</si>
  <si>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</si>
  <si>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</si>
  <si>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</si>
  <si>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</si>
  <si>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</si>
  <si>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</si>
  <si>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</si>
  <si>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</si>
  <si>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</si>
  <si>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</si>
  <si>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</si>
  <si>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</si>
  <si>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</si>
  <si>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</si>
  <si>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</si>
  <si>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</si>
  <si>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</si>
  <si>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</si>
  <si>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</si>
  <si>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</si>
  <si>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</si>
  <si>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</si>
  <si>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</si>
  <si>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</si>
  <si>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</si>
  <si>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</si>
  <si>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</si>
  <si>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</si>
  <si>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</si>
  <si>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</si>
  <si>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</si>
  <si>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</si>
  <si>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</si>
  <si>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</si>
  <si>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</si>
  <si>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</si>
  <si>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</si>
  <si>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</si>
  <si>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</si>
  <si>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</si>
  <si>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</si>
  <si>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</si>
  <si>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</si>
  <si>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</si>
  <si>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</si>
  <si>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</si>
  <si>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</si>
  <si>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</si>
  <si>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</si>
  <si>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</si>
  <si>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</si>
  <si>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</si>
  <si>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</si>
  <si>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</si>
  <si>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</si>
  <si>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</si>
  <si>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</si>
  <si>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</si>
  <si>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</si>
  <si>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</si>
  <si>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</si>
  <si>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</si>
  <si>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</si>
  <si>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</si>
  <si>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</si>
  <si>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</si>
  <si>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</si>
  <si>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</si>
  <si>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</si>
  <si>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</si>
  <si>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</si>
  <si>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</si>
  <si>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</si>
  <si>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</si>
  <si>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</si>
  <si>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</si>
  <si>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</si>
  <si>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</si>
  <si>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</si>
  <si>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</si>
  <si>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</si>
  <si>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</si>
  <si>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</si>
  <si>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</si>
  <si>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</si>
  <si>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</si>
  <si>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</si>
  <si>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</si>
  <si>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</si>
  <si>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</si>
  <si>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</si>
  <si>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</si>
  <si>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</si>
  <si>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</si>
  <si>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</si>
  <si>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</si>
  <si>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</si>
  <si>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</si>
  <si>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</si>
  <si>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</si>
  <si>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</si>
  <si>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</si>
  <si>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</si>
  <si>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</si>
  <si>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</si>
  <si>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</si>
  <si>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</si>
  <si>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</si>
  <si>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</si>
  <si>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</si>
  <si>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</si>
  <si>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</si>
  <si>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</si>
  <si>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</si>
  <si>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</si>
  <si>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</si>
  <si>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</si>
  <si>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</si>
  <si>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</si>
  <si>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</si>
  <si>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</si>
  <si>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</si>
  <si>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</si>
  <si>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</si>
  <si>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</si>
  <si>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</si>
  <si>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</si>
  <si>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</si>
  <si>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</si>
  <si>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</si>
  <si>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</si>
  <si>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</si>
  <si>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</si>
  <si>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</si>
  <si>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</si>
  <si>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</si>
  <si>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</si>
  <si>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</si>
  <si>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</si>
  <si>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</si>
  <si>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</si>
  <si>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</si>
  <si>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</si>
  <si>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</si>
  <si>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</si>
  <si>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</si>
  <si>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</si>
  <si>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</si>
  <si>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</si>
  <si>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</si>
  <si>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</si>
  <si>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</si>
  <si>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</si>
  <si>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</si>
  <si>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</si>
  <si>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</si>
  <si>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</si>
  <si>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</si>
  <si>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</si>
  <si>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</si>
  <si>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</si>
  <si>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</si>
  <si>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</si>
  <si>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</si>
  <si>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</si>
  <si>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</si>
  <si>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</si>
  <si>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</si>
  <si>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</si>
  <si>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</si>
  <si>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</si>
  <si>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</si>
  <si>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</si>
  <si>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</si>
  <si>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</si>
  <si>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</si>
  <si>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</si>
  <si>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</si>
  <si>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</si>
  <si>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</si>
  <si>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</si>
  <si>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</si>
  <si>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</si>
  <si>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</si>
  <si>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</si>
  <si>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</si>
  <si>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</si>
  <si>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</si>
  <si>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</si>
  <si>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</si>
  <si>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</si>
  <si>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</si>
  <si>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</si>
  <si>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</si>
  <si>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</si>
  <si>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</si>
  <si>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</si>
  <si>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</si>
  <si>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</si>
  <si>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</si>
  <si>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</si>
  <si>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</si>
  <si>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</si>
  <si>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</si>
  <si>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</si>
  <si>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</si>
  <si>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</si>
  <si>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</si>
  <si>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</si>
  <si>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</si>
  <si>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</si>
  <si>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</si>
  <si>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</si>
  <si>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</si>
  <si>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</si>
  <si>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</si>
  <si>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</si>
  <si>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</si>
  <si>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</si>
  <si>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</si>
  <si>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</si>
  <si>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</si>
  <si>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</si>
  <si>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</si>
  <si>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</si>
  <si>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</si>
  <si>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</si>
  <si>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</si>
  <si>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</si>
  <si>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</si>
  <si>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</si>
  <si>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</si>
  <si>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</si>
  <si>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</si>
  <si>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</si>
  <si>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</si>
  <si>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</si>
  <si>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</si>
  <si>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</si>
  <si>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</si>
  <si>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</si>
  <si>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</si>
  <si>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</si>
  <si>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</si>
  <si>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</si>
  <si>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</si>
  <si>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</si>
  <si>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</si>
  <si>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</si>
  <si>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</si>
  <si>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</si>
  <si>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</si>
  <si>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</si>
  <si>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</si>
  <si>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</si>
  <si>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</si>
  <si>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</si>
  <si>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</si>
  <si>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</si>
  <si>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</si>
  <si>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</si>
  <si>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</si>
  <si>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</si>
  <si>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</si>
  <si>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</si>
  <si>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</si>
  <si>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</si>
  <si>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</si>
  <si>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</si>
  <si>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</si>
  <si>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</si>
  <si>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</si>
  <si>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</si>
  <si>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</si>
  <si>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</si>
  <si>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</si>
  <si>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</si>
  <si>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</si>
  <si>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</si>
  <si>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</si>
  <si>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</si>
  <si>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</si>
  <si>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</si>
  <si>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</si>
  <si>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</si>
  <si>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</si>
  <si>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</si>
  <si>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</si>
  <si>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</si>
  <si>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</si>
  <si>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</si>
  <si>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</si>
  <si>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</si>
  <si>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</si>
  <si>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</si>
  <si>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</si>
  <si>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</si>
  <si>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</si>
  <si>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</si>
  <si>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</si>
  <si>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</si>
  <si>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</si>
  <si>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</si>
  <si>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</si>
  <si>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</si>
  <si>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</si>
  <si>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</si>
  <si>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</si>
  <si>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</si>
  <si>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</si>
  <si>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</si>
  <si>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</si>
  <si>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</si>
  <si>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</si>
  <si>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</si>
  <si>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</si>
  <si>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</si>
  <si>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</si>
  <si>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</si>
  <si>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</si>
  <si>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</si>
  <si>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</si>
  <si>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</si>
  <si>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</si>
  <si>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</si>
  <si>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</si>
  <si>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</si>
  <si>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</si>
  <si>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</si>
  <si>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</si>
  <si>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</si>
  <si>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</si>
  <si>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</si>
  <si>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</si>
  <si>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</si>
  <si>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</si>
  <si>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</si>
  <si>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</si>
  <si>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</si>
  <si>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</si>
  <si>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</si>
  <si>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</si>
  <si>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</si>
  <si>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</si>
  <si>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</si>
  <si>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</si>
  <si>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</si>
  <si>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</si>
  <si>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</si>
  <si>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</si>
  <si>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</si>
  <si>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</si>
  <si>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</si>
  <si>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</si>
  <si>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</si>
  <si>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</si>
  <si>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</si>
  <si>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</si>
  <si>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</si>
  <si>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</si>
  <si>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</si>
  <si>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</si>
  <si>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</si>
  <si>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</si>
  <si>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</si>
  <si>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</si>
  <si>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</si>
  <si>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</si>
  <si>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</si>
  <si>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</si>
  <si>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</si>
  <si>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</si>
  <si>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</si>
  <si>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</si>
  <si>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</si>
  <si>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</si>
  <si>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</si>
  <si>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</si>
  <si>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</si>
  <si>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</si>
  <si>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</si>
  <si>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</si>
  <si>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</si>
  <si>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</si>
  <si>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</si>
  <si>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</si>
  <si>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</si>
  <si>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</si>
  <si>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</si>
  <si>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</si>
  <si>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</si>
  <si>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</si>
  <si>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</si>
  <si>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</si>
  <si>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</si>
  <si>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</si>
  <si>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</si>
  <si>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</si>
  <si>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</si>
  <si>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</si>
  <si>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</si>
  <si>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</si>
  <si>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</si>
  <si>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</si>
  <si>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</si>
  <si>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</si>
  <si>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</si>
  <si>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</si>
  <si>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</si>
  <si>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</si>
  <si>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</si>
  <si>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</si>
  <si>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</si>
  <si>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</si>
  <si>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</si>
  <si>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</si>
  <si>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</si>
  <si>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</si>
  <si>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</si>
  <si>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</si>
  <si>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</si>
  <si>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</si>
  <si>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</si>
  <si>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</si>
  <si>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</si>
  <si>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</si>
  <si>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</si>
  <si>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</si>
  <si>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</si>
  <si>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</si>
  <si>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</si>
  <si>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</si>
  <si>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</si>
  <si>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</si>
  <si>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</si>
  <si>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</si>
  <si>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</si>
  <si>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</si>
  <si>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</si>
  <si>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</si>
  <si>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</si>
  <si>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</si>
  <si>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</si>
  <si>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</si>
  <si>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</si>
  <si>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</si>
  <si>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</si>
  <si>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</si>
  <si>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</si>
  <si>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</si>
  <si>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</si>
  <si>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</si>
  <si>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</si>
  <si>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</si>
  <si>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</si>
  <si>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</si>
  <si>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</si>
  <si>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</si>
  <si>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</si>
  <si>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</si>
  <si>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</si>
  <si>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</si>
  <si>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</si>
  <si>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</si>
  <si>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</si>
  <si>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</si>
  <si>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</si>
  <si>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</si>
  <si>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</si>
  <si>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</si>
  <si>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</si>
  <si>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</si>
  <si>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</si>
  <si>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</si>
  <si>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</si>
  <si>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</si>
  <si>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</si>
  <si>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</si>
  <si>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</si>
  <si>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</si>
  <si>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</si>
  <si>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</si>
  <si>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</si>
  <si>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</si>
  <si>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</si>
  <si>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</si>
  <si>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</si>
  <si>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</si>
  <si>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</si>
  <si>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</si>
  <si>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</si>
  <si>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</si>
  <si>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</si>
  <si>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</si>
  <si>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</si>
  <si>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</si>
  <si>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</si>
  <si>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</si>
  <si>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</si>
  <si>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</si>
  <si>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</si>
  <si>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</si>
  <si>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</si>
  <si>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</si>
  <si>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</si>
  <si>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</si>
  <si>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</si>
  <si>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</si>
  <si>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</si>
  <si>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</si>
  <si>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</si>
  <si>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</si>
  <si>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</si>
  <si>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</si>
  <si>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</si>
  <si>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</si>
  <si>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</si>
  <si>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</si>
  <si>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</si>
  <si>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</si>
  <si>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</si>
  <si>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</si>
  <si>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</si>
  <si>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</si>
  <si>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</si>
  <si>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</si>
  <si>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</si>
  <si>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</si>
  <si>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</si>
  <si>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</si>
  <si>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</si>
  <si>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</si>
  <si>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</si>
  <si>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</si>
  <si>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</si>
  <si>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</si>
  <si>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</si>
  <si>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</si>
  <si>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</si>
  <si>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</si>
  <si>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</si>
  <si>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</si>
  <si>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</si>
  <si>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</si>
  <si>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</si>
  <si>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</si>
  <si>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</si>
  <si>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</si>
  <si>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</si>
  <si>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</si>
  <si>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</si>
  <si>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</si>
  <si>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</si>
  <si>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</si>
  <si>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</si>
  <si>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</si>
  <si>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</si>
  <si>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</si>
  <si>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</si>
  <si>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</si>
  <si>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</si>
  <si>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</si>
  <si>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</si>
  <si>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</si>
  <si>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</si>
  <si>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</si>
  <si>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</si>
  <si>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</si>
  <si>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</si>
  <si>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</si>
  <si>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</si>
  <si>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</si>
  <si>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</si>
  <si>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</si>
  <si>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</si>
  <si>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</si>
  <si>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</si>
  <si>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</si>
  <si>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</si>
  <si>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</si>
  <si>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</si>
  <si>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</si>
  <si>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</si>
  <si>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</si>
  <si>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</si>
  <si>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</si>
  <si>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</si>
  <si>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</si>
  <si>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</si>
  <si>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</si>
  <si>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</si>
  <si>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</si>
  <si>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</si>
  <si>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</si>
  <si>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</si>
  <si>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</si>
  <si>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</si>
  <si>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</si>
  <si>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</si>
  <si>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</si>
  <si>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</si>
  <si>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</si>
  <si>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</si>
  <si>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</si>
  <si>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</si>
  <si>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</si>
  <si>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</si>
  <si>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</si>
  <si>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</si>
  <si>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</si>
  <si>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</si>
  <si>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</si>
  <si>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</si>
  <si>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</si>
  <si>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</si>
  <si>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</si>
  <si>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</si>
  <si>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</si>
  <si>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</si>
  <si>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</si>
  <si>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</si>
  <si>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</si>
  <si>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</si>
  <si>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</si>
  <si>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</si>
  <si>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</si>
  <si>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</si>
  <si>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</si>
  <si>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</si>
  <si>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</si>
  <si>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</si>
  <si>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</si>
  <si>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</si>
  <si>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</si>
  <si>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</si>
  <si>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</si>
  <si>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</si>
  <si>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</si>
  <si>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</si>
  <si>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</si>
  <si>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</si>
  <si>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</si>
  <si>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</si>
  <si>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</si>
  <si>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</si>
  <si>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</si>
  <si>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</si>
  <si>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</si>
  <si>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</si>
  <si>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</si>
  <si>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</si>
  <si>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</si>
  <si>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</si>
  <si>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</si>
  <si>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</si>
  <si>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</si>
  <si>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</si>
  <si>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</si>
  <si>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</si>
  <si>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</si>
  <si>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</si>
  <si>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</si>
  <si>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</si>
  <si>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</si>
  <si>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</si>
  <si>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</si>
  <si>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</si>
  <si>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</si>
  <si>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</si>
  <si>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</si>
  <si>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</si>
  <si>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</si>
  <si>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</si>
  <si>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</si>
  <si>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</si>
  <si>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</si>
  <si>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</si>
  <si>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</si>
  <si>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</si>
  <si>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</si>
  <si>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</si>
  <si>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</si>
  <si>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</si>
  <si>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</si>
  <si>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</si>
  <si>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</si>
  <si>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</si>
  <si>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</si>
  <si>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</si>
  <si>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</si>
  <si>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</si>
  <si>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</si>
  <si>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</si>
  <si>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</si>
  <si>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</si>
  <si>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</si>
  <si>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</si>
  <si>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</si>
  <si>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</si>
  <si>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</si>
  <si>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</si>
  <si>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</si>
  <si>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</si>
  <si>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</si>
  <si>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</si>
  <si>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</si>
  <si>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</si>
  <si>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</si>
  <si>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</si>
  <si>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</si>
  <si>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</si>
  <si>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</si>
  <si>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</si>
  <si>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</si>
  <si>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</si>
  <si>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</si>
  <si>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</si>
  <si>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</si>
  <si>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</si>
  <si>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</si>
  <si>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</si>
  <si>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</si>
  <si>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</si>
  <si>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</si>
  <si>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</si>
  <si>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</si>
  <si>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</si>
  <si>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</si>
  <si>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</si>
  <si>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</si>
  <si>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</si>
  <si>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</si>
  <si>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</si>
  <si>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</si>
  <si>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</si>
  <si>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</si>
  <si>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</si>
  <si>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</si>
  <si>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</si>
  <si>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</si>
  <si>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</si>
  <si>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</si>
  <si>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</si>
  <si>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</si>
  <si>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</si>
  <si>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</si>
  <si>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</si>
  <si>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</si>
  <si>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</si>
  <si>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</si>
  <si>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</si>
  <si>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</si>
  <si>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</si>
  <si>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</si>
  <si>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</si>
  <si>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</si>
  <si>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</si>
  <si>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</si>
  <si>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</si>
  <si>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</si>
  <si>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</si>
  <si>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</si>
  <si>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</si>
  <si>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</si>
  <si>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</si>
  <si>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</si>
  <si>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</si>
  <si>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</si>
  <si>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</si>
  <si>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</si>
  <si>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</si>
  <si>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</si>
  <si>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</si>
  <si>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</si>
  <si>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</si>
  <si>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</si>
  <si>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</si>
  <si>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</si>
  <si>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</si>
  <si>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</si>
  <si>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</si>
  <si>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</si>
  <si>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</si>
  <si>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</si>
  <si>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</si>
  <si>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</si>
  <si>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</si>
  <si>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</si>
  <si>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</si>
  <si>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</si>
  <si>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</si>
  <si>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</si>
  <si>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</si>
  <si>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</si>
  <si>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</si>
  <si>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</si>
  <si>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</si>
  <si>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</si>
  <si>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</si>
  <si>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</si>
  <si>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</si>
  <si>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</si>
  <si>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</si>
  <si>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</si>
  <si>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</si>
  <si>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</si>
  <si>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</si>
  <si>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</si>
  <si>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</si>
  <si>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</si>
  <si>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</si>
  <si>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</si>
  <si>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</si>
  <si>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</si>
  <si>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</si>
  <si>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</si>
  <si>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</si>
  <si>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</si>
  <si>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</si>
  <si>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</si>
  <si>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</si>
  <si>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</si>
  <si>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</si>
  <si>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</si>
  <si>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</si>
  <si>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</si>
  <si>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</si>
  <si>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</si>
  <si>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</si>
  <si>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</si>
  <si>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</si>
  <si>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</si>
  <si>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</si>
  <si>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</si>
  <si>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</si>
  <si>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</si>
  <si>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</si>
  <si>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</si>
  <si>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</si>
  <si>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</si>
  <si>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</si>
  <si>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</si>
  <si>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</si>
  <si>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</si>
  <si>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</si>
  <si>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</si>
  <si>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</si>
  <si>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</si>
  <si>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</si>
  <si>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</si>
  <si>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</si>
  <si>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</si>
  <si>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</si>
  <si>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</si>
  <si>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</si>
  <si>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</si>
  <si>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</si>
  <si>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</si>
  <si>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</si>
  <si>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</si>
  <si>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</si>
  <si>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</si>
  <si>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</si>
  <si>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</si>
  <si>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</si>
  <si>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</si>
  <si>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</si>
  <si>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</si>
  <si>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</si>
  <si>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</si>
  <si>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</si>
  <si>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</si>
  <si>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</si>
  <si>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</si>
  <si>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</si>
  <si>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</si>
  <si>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</si>
  <si>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</si>
  <si>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</si>
  <si>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</si>
  <si>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</si>
  <si>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</si>
  <si>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</si>
  <si>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</si>
  <si>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</si>
  <si>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</si>
  <si>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</si>
  <si>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</si>
  <si>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</si>
  <si>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</si>
  <si>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</si>
  <si>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</si>
  <si>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</si>
  <si>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</si>
  <si>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</si>
  <si>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</si>
  <si>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</si>
  <si>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</si>
  <si>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</si>
  <si>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</si>
  <si>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</si>
  <si>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</si>
  <si>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</si>
  <si>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</si>
  <si>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</si>
  <si>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</si>
  <si>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</si>
  <si>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</si>
  <si>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</si>
  <si>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</si>
  <si>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</si>
  <si>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</si>
  <si>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</si>
  <si>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</si>
  <si>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</si>
  <si>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</si>
  <si>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</si>
  <si>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</si>
  <si>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</si>
  <si>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</si>
  <si>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</si>
  <si>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</si>
  <si>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</si>
  <si>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</si>
  <si>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</si>
  <si>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</si>
  <si>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</si>
  <si>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</si>
  <si>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</si>
  <si>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</si>
  <si>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</si>
  <si>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</si>
  <si>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</si>
  <si>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</si>
  <si>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</si>
  <si>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</si>
  <si>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</si>
  <si>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</si>
  <si>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</si>
  <si>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</si>
  <si>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</si>
  <si>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</si>
  <si>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</si>
  <si>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</si>
  <si>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</si>
  <si>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</si>
  <si>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</si>
  <si>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</si>
  <si>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</si>
  <si>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</si>
  <si>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</si>
  <si>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</si>
  <si>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</si>
  <si>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</si>
  <si>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</si>
  <si>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</si>
  <si>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</si>
  <si>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</si>
  <si>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</si>
  <si>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</si>
  <si>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</si>
  <si>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</si>
  <si>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</si>
  <si>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</si>
  <si>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</si>
  <si>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</si>
  <si>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</si>
  <si>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</si>
  <si>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</si>
  <si>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</si>
  <si>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</si>
  <si>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</si>
  <si>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</si>
  <si>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</si>
  <si>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</si>
  <si>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</si>
  <si>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</si>
  <si>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</si>
  <si>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</si>
  <si>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</si>
  <si>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</si>
  <si>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</si>
  <si>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</si>
  <si>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</si>
  <si>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</si>
  <si>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</si>
  <si>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</si>
  <si>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</si>
  <si>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</si>
  <si>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</si>
  <si>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</si>
  <si>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</si>
  <si>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</si>
  <si>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</si>
  <si>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</si>
  <si>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</si>
  <si>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</si>
  <si>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</si>
  <si>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</si>
  <si>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</si>
  <si>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</si>
  <si>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</si>
  <si>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</si>
  <si>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</si>
  <si>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</si>
  <si>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</si>
  <si>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</si>
  <si>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</si>
  <si>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</si>
  <si>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</si>
  <si>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</si>
  <si>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</si>
  <si>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</si>
  <si>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</si>
  <si>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</si>
  <si>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</si>
  <si>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</si>
  <si>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</si>
  <si>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</si>
  <si>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</si>
  <si>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</si>
  <si>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</si>
  <si>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</si>
  <si>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</si>
  <si>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</si>
  <si>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</si>
  <si>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</si>
  <si>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</si>
  <si>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</si>
  <si>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</si>
  <si>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</si>
  <si>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</si>
  <si>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</si>
  <si>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</si>
  <si>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</si>
  <si>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</si>
  <si>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</si>
  <si>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</si>
  <si>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</si>
  <si>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</si>
  <si>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</si>
  <si>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</si>
  <si>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</si>
  <si>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</si>
  <si>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</si>
  <si>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</si>
  <si>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</si>
  <si>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</si>
  <si>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</si>
  <si>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</si>
  <si>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</si>
  <si>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</si>
  <si>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</si>
  <si>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</si>
  <si>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</si>
  <si>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</si>
  <si>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</si>
  <si>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</si>
  <si>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</si>
  <si>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</si>
  <si>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</si>
  <si>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</si>
  <si>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</si>
  <si>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</si>
  <si>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</si>
  <si>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</si>
  <si>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</si>
  <si>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</si>
  <si>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</si>
  <si>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</si>
  <si>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</si>
  <si>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</si>
  <si>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</si>
  <si>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</si>
  <si>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</si>
  <si>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</si>
  <si>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</si>
  <si>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</si>
  <si>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</si>
  <si>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</si>
  <si>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</si>
  <si>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</si>
  <si>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</si>
  <si>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</si>
  <si>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</si>
  <si>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</si>
  <si>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</si>
  <si>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</si>
  <si>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</si>
  <si>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</si>
  <si>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</si>
  <si>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</si>
  <si>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</si>
  <si>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</si>
  <si>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</si>
  <si>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</si>
  <si>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</si>
  <si>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</si>
  <si>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</si>
  <si>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</si>
  <si>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</si>
  <si>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</si>
  <si>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</si>
  <si>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</si>
  <si>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</si>
  <si>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</si>
  <si>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</si>
  <si>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</si>
  <si>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</si>
  <si>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</si>
  <si>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</si>
  <si>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</si>
  <si>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</si>
  <si>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</si>
  <si>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</si>
  <si>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</si>
  <si>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</si>
  <si>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</si>
  <si>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</si>
  <si>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</si>
  <si>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</si>
  <si>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</si>
  <si>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</si>
  <si>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</si>
  <si>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</si>
  <si>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</si>
  <si>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</si>
  <si>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</si>
  <si>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</si>
  <si>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</si>
  <si>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</si>
  <si>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</si>
  <si>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</si>
  <si>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</si>
  <si>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</si>
  <si>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</si>
  <si>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</si>
  <si>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</si>
  <si>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</si>
  <si>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</si>
  <si>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</si>
  <si>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</si>
  <si>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</si>
  <si>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</si>
  <si>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</si>
  <si>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</si>
  <si>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</si>
  <si>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</si>
  <si>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</si>
  <si>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</si>
  <si>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</si>
  <si>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</si>
  <si>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</si>
  <si>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</si>
  <si>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</si>
  <si>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</si>
  <si>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</si>
  <si>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</si>
  <si>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</si>
  <si>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</si>
  <si>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</si>
  <si>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</si>
  <si>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</si>
  <si>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</si>
  <si>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</si>
  <si>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</si>
  <si>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</si>
  <si>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</si>
  <si>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</si>
  <si>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</si>
  <si>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</si>
  <si>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</si>
  <si>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</si>
  <si>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</si>
  <si>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</si>
  <si>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</si>
  <si>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</si>
  <si>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</si>
  <si>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</si>
  <si>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</si>
  <si>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</si>
  <si>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</si>
  <si>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</si>
  <si>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</si>
  <si>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</si>
  <si>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</si>
  <si>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</si>
  <si>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</si>
  <si>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</si>
  <si>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</si>
  <si>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</si>
  <si>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</si>
  <si>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</si>
  <si>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</si>
  <si>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</si>
  <si>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</si>
  <si>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</si>
  <si>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</si>
  <si>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</si>
  <si>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</si>
  <si>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</si>
  <si>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</si>
  <si>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</si>
  <si>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</si>
  <si>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</si>
  <si>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</si>
  <si>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</si>
  <si>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</si>
  <si>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</si>
  <si>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</si>
  <si>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</si>
  <si>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</si>
  <si>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</si>
  <si>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</si>
  <si>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</si>
  <si>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</si>
  <si>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</si>
  <si>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</si>
  <si>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</si>
  <si>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</si>
  <si>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</si>
  <si>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</si>
  <si>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</si>
  <si>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</si>
  <si>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</si>
  <si>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</si>
  <si>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</si>
  <si>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</si>
  <si>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</si>
  <si>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</si>
  <si>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</si>
  <si>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</si>
  <si>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</si>
  <si>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</si>
  <si>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</si>
  <si>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</si>
  <si>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</si>
  <si>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</si>
  <si>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</si>
  <si>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</si>
  <si>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</si>
  <si>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</si>
  <si>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</si>
  <si>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</si>
  <si>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</si>
  <si>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</si>
  <si>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</si>
  <si>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</si>
  <si>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</si>
  <si>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</si>
  <si>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</si>
  <si>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</si>
  <si>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</si>
  <si>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</si>
  <si>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</si>
  <si>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</si>
  <si>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</si>
  <si>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</si>
  <si>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</si>
  <si>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</si>
  <si>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</si>
  <si>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</si>
  <si>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</si>
  <si>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</si>
  <si>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</si>
  <si>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</si>
  <si>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</si>
  <si>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</si>
  <si>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</si>
  <si>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</si>
  <si>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</si>
  <si>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</si>
  <si>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</si>
  <si>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</si>
  <si>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</si>
  <si>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</si>
  <si>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</si>
  <si>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</si>
  <si>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</si>
  <si>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</si>
  <si>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</si>
  <si>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</si>
  <si>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</si>
  <si>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</si>
  <si>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</si>
  <si>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</si>
  <si>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</si>
  <si>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</si>
  <si>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</si>
  <si>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</si>
  <si>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</si>
  <si>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</si>
  <si>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</si>
  <si>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</si>
  <si>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</si>
  <si>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</si>
  <si>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</si>
  <si>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</si>
  <si>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</si>
  <si>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</si>
  <si>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</si>
  <si>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</si>
  <si>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</si>
  <si>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</si>
  <si>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</si>
  <si>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</si>
  <si>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</si>
  <si>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</si>
  <si>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</si>
  <si>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</si>
  <si>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</si>
  <si>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</si>
  <si>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</si>
  <si>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</si>
  <si>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</si>
  <si>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</si>
  <si>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</si>
  <si>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</si>
  <si>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</si>
  <si>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</si>
  <si>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</si>
  <si>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</si>
  <si>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</si>
  <si>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</si>
  <si>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</si>
  <si>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</si>
  <si>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</si>
  <si>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</si>
  <si>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</si>
  <si>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</si>
  <si>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</si>
  <si>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</si>
  <si>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</si>
  <si>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</si>
  <si>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</si>
  <si>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</si>
  <si>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</si>
  <si>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</si>
  <si>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</si>
  <si>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</si>
  <si>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</si>
  <si>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</si>
  <si>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</si>
  <si>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</si>
  <si>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</si>
  <si>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</si>
  <si>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</si>
  <si>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</si>
  <si>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</si>
  <si>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</si>
  <si>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</si>
  <si>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</si>
  <si>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</si>
  <si>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</si>
  <si>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</si>
  <si>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</si>
  <si>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</si>
  <si>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</si>
  <si>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</si>
  <si>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</si>
  <si>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</si>
  <si>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</si>
  <si>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</si>
  <si>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</si>
  <si>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</si>
  <si>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</si>
  <si>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</si>
  <si>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</si>
  <si>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</si>
  <si>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</si>
  <si>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</si>
  <si>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</si>
  <si>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</si>
  <si>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</si>
  <si>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</si>
  <si>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</si>
  <si>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</si>
  <si>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</si>
  <si>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</si>
  <si>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</si>
  <si>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</si>
  <si>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</si>
  <si>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</si>
  <si>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</si>
  <si>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</si>
  <si>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</si>
  <si>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</si>
  <si>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</si>
  <si>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</si>
  <si>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</si>
  <si>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</si>
  <si>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</si>
  <si>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</si>
  <si>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</si>
  <si>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</si>
  <si>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</si>
  <si>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</si>
  <si>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</si>
  <si>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</si>
  <si>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</si>
  <si>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</si>
  <si>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</si>
  <si>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</si>
  <si>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</si>
  <si>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</si>
  <si>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</si>
  <si>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</si>
  <si>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</si>
  <si>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</si>
  <si>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</si>
  <si>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</si>
  <si>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</si>
  <si>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</si>
  <si>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</si>
  <si>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</si>
  <si>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</si>
  <si>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</si>
  <si>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</si>
  <si>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</si>
  <si>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</si>
  <si>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</si>
  <si>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</si>
  <si>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</si>
  <si>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</si>
  <si>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</si>
  <si>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</si>
  <si>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</si>
  <si>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</si>
  <si>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</si>
  <si>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</si>
  <si>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</si>
  <si>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</si>
  <si>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</si>
  <si>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</si>
  <si>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</si>
  <si>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</si>
  <si>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</si>
  <si>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</si>
  <si>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</si>
  <si>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</si>
  <si>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</si>
  <si>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</si>
  <si>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</si>
  <si>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</si>
  <si>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</si>
  <si>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</si>
  <si>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</si>
  <si>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</si>
  <si>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</si>
  <si>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</si>
  <si>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</si>
  <si>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</si>
  <si>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</si>
  <si>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</si>
  <si>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</si>
  <si>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</si>
  <si>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</si>
  <si>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</si>
  <si>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</si>
  <si>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</si>
  <si>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</si>
  <si>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</si>
  <si>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</si>
  <si>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</si>
  <si>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</si>
  <si>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</si>
  <si>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</si>
  <si>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</si>
  <si>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</si>
  <si>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</si>
  <si>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</si>
  <si>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</si>
  <si>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</si>
  <si>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</si>
  <si>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</si>
  <si>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</si>
  <si>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</si>
  <si>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</si>
  <si>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</si>
  <si>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</si>
  <si>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</si>
  <si>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</si>
  <si>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</si>
  <si>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</si>
  <si>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</si>
  <si>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</si>
  <si>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</si>
  <si>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</si>
  <si>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</si>
  <si>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</si>
  <si>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</si>
  <si>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</si>
  <si>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</si>
  <si>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</si>
  <si>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</si>
  <si>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</si>
  <si>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</si>
  <si>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</si>
  <si>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</si>
  <si>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</si>
  <si>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</si>
  <si>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</si>
  <si>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</si>
  <si>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</si>
  <si>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</si>
  <si>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</si>
  <si>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</si>
  <si>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</si>
  <si>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</si>
  <si>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</si>
  <si>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</si>
  <si>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</si>
  <si>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</si>
  <si>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</si>
  <si>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</si>
  <si>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</si>
  <si>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</si>
  <si>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</si>
  <si>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</si>
  <si>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</si>
  <si>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</si>
  <si>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</si>
  <si>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</si>
  <si>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</si>
  <si>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</si>
  <si>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</si>
  <si>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</si>
  <si>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</si>
  <si>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</si>
  <si>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</si>
  <si>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</si>
  <si>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</si>
  <si>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</si>
  <si>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</si>
  <si>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</si>
  <si>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</si>
  <si>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</si>
  <si>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</si>
  <si>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</si>
  <si>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</si>
  <si>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</si>
  <si>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</si>
  <si>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</si>
  <si>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</si>
  <si>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</si>
  <si>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</si>
  <si>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</si>
  <si>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</si>
  <si>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</si>
  <si>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</si>
  <si>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</si>
  <si>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</si>
  <si>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</si>
  <si>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</si>
  <si>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</si>
  <si>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</si>
  <si>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</si>
  <si>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</si>
  <si>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</si>
  <si>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</si>
  <si>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</si>
  <si>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</si>
  <si>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</si>
  <si>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</si>
  <si>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</si>
  <si>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</si>
  <si>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</si>
  <si>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</si>
  <si>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</si>
  <si>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</si>
  <si>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</si>
  <si>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</si>
  <si>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</si>
  <si>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</si>
  <si>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</si>
  <si>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</si>
  <si>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</si>
  <si>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</si>
  <si>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</si>
  <si>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</si>
  <si>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</si>
  <si>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</si>
  <si>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</si>
  <si>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</si>
  <si>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</si>
  <si>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</si>
  <si>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</si>
  <si>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</si>
  <si>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</si>
  <si>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</si>
  <si>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</si>
  <si>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</si>
  <si>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</si>
  <si>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</si>
  <si>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</si>
  <si>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</si>
  <si>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</si>
  <si>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</si>
  <si>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</si>
  <si>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</si>
  <si>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</si>
  <si>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</si>
  <si>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</si>
  <si>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</si>
  <si>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</si>
  <si>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</si>
  <si>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</si>
  <si>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</si>
  <si>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</si>
  <si>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</si>
  <si>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</si>
  <si>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</si>
  <si>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</si>
  <si>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</si>
  <si>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</si>
  <si>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</si>
  <si>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</si>
  <si>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</si>
  <si>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</si>
  <si>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</si>
  <si>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</si>
  <si>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</si>
  <si>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</si>
  <si>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</si>
  <si>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</si>
  <si>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</si>
  <si>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</si>
  <si>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</si>
  <si>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</si>
  <si>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</si>
  <si>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</si>
  <si>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</si>
  <si>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</si>
  <si>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</si>
  <si>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</si>
  <si>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</si>
  <si>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</si>
  <si>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</si>
  <si>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</si>
  <si>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</si>
  <si>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</si>
  <si>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</si>
  <si>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</si>
  <si>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</si>
  <si>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</si>
  <si>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</si>
  <si>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</si>
  <si>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</si>
  <si>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</si>
  <si>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</si>
  <si>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</si>
  <si>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</si>
  <si>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</si>
  <si>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</si>
  <si>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</si>
  <si>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</si>
  <si>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</si>
  <si>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</si>
  <si>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</si>
  <si>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</si>
  <si>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</si>
  <si>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</si>
  <si>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</si>
  <si>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</si>
  <si>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</si>
  <si>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</si>
  <si>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</si>
  <si>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</si>
  <si>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</si>
  <si>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</si>
  <si>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</si>
  <si>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</si>
  <si>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</si>
  <si>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</si>
  <si>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</si>
  <si>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</si>
  <si>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</si>
  <si>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</si>
  <si>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</si>
  <si>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</si>
  <si>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</si>
  <si>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</si>
  <si>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</si>
  <si>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</si>
  <si>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</si>
  <si>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</si>
  <si>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</si>
  <si>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</si>
  <si>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</si>
  <si>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</si>
  <si>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</si>
  <si>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</si>
  <si>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</si>
  <si>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</si>
  <si>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</si>
  <si>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</si>
  <si>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</si>
  <si>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</si>
  <si>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</si>
  <si>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</si>
  <si>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</si>
  <si>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</si>
  <si>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</si>
  <si>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</si>
  <si>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</si>
  <si>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</si>
  <si>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</si>
  <si>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</si>
  <si>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</si>
  <si>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</si>
  <si>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</si>
  <si>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</si>
  <si>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</si>
  <si>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</si>
  <si>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</si>
  <si>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</si>
  <si>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</si>
  <si>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</si>
  <si>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</si>
  <si>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</si>
  <si>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</si>
  <si>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</si>
  <si>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</si>
  <si>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</si>
  <si>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</si>
  <si>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</si>
  <si>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</si>
  <si>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</si>
  <si>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</si>
  <si>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</si>
  <si>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</si>
  <si>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</si>
  <si>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</si>
  <si>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</si>
  <si>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</si>
  <si>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</si>
  <si>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</si>
  <si>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</si>
  <si>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</si>
  <si>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</si>
  <si>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</si>
  <si>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</si>
  <si>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</si>
  <si>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</si>
  <si>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</si>
  <si>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</si>
  <si>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</si>
  <si>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</si>
  <si>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</si>
  <si>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</si>
  <si>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</si>
  <si>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</si>
  <si>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</si>
  <si>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</si>
  <si>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</si>
  <si>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</si>
  <si>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</si>
  <si>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</si>
  <si>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</si>
  <si>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</si>
  <si>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</si>
  <si>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</si>
  <si>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</si>
  <si>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</si>
  <si>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</si>
  <si>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</si>
  <si>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</si>
  <si>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</si>
  <si>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</si>
  <si>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</si>
  <si>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</si>
  <si>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</si>
  <si>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</si>
  <si>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</si>
  <si>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</si>
  <si>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</si>
  <si>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</si>
  <si>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</si>
  <si>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</si>
  <si>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</si>
  <si>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</si>
  <si>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</si>
  <si>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</si>
  <si>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</si>
  <si>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</si>
  <si>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</si>
  <si>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</si>
  <si>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</si>
  <si>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</si>
  <si>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</si>
  <si>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</si>
  <si>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</si>
  <si>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</si>
  <si>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</si>
  <si>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</si>
  <si>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</si>
  <si>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</si>
  <si>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</si>
  <si>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</si>
  <si>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</si>
  <si>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</si>
  <si>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</si>
  <si>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</si>
  <si>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</si>
  <si>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</si>
  <si>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</si>
  <si>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</si>
  <si>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</si>
  <si>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</si>
  <si>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</si>
  <si>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</si>
  <si>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</si>
  <si>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</si>
  <si>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</si>
  <si>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</si>
  <si>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</si>
  <si>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</si>
  <si>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</si>
  <si>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</si>
  <si>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</si>
  <si>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</si>
  <si>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</si>
  <si>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</si>
  <si>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</si>
  <si>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</si>
  <si>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</si>
  <si>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</si>
  <si>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</si>
  <si>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</si>
  <si>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</si>
  <si>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</si>
  <si>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</si>
  <si>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</si>
  <si>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</si>
  <si>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</si>
  <si>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</si>
  <si>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</si>
  <si>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</si>
  <si>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</si>
  <si>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</si>
  <si>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</si>
  <si>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</si>
  <si>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</si>
  <si>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</si>
  <si>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</si>
  <si>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</si>
  <si>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</si>
  <si>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</si>
  <si>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</si>
  <si>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</si>
  <si>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</si>
  <si>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</si>
  <si>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</si>
  <si>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</si>
  <si>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</si>
  <si>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</si>
  <si>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</si>
  <si>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</si>
  <si>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</si>
  <si>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</si>
  <si>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</si>
  <si>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</si>
  <si>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</si>
  <si>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</si>
  <si>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</si>
  <si>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</si>
  <si>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</si>
  <si>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</si>
  <si>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</si>
  <si>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</si>
  <si>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</si>
  <si>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</si>
  <si>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</si>
  <si>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</si>
  <si>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</si>
  <si>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</si>
  <si>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</si>
  <si>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</si>
  <si>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</si>
  <si>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</si>
  <si>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</si>
  <si>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</si>
  <si>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</si>
  <si>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</si>
  <si>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</si>
  <si>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</si>
  <si>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</si>
  <si>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</si>
  <si>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</si>
  <si>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</si>
  <si>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</si>
  <si>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</si>
  <si>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</si>
  <si>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</si>
  <si>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</si>
  <si>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</si>
  <si>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</si>
  <si>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</si>
  <si>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</si>
  <si>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</si>
  <si>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</si>
  <si>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</si>
  <si>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</si>
  <si>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</si>
  <si>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</si>
  <si>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</si>
  <si>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</si>
  <si>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</si>
  <si>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</si>
  <si>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</si>
  <si>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</si>
  <si>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</si>
  <si>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</si>
  <si>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</si>
  <si>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</si>
  <si>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</si>
  <si>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</si>
  <si>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</si>
  <si>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</si>
  <si>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</si>
  <si>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</si>
  <si>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</si>
  <si>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</si>
  <si>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</si>
  <si>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</si>
  <si>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</si>
  <si>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</si>
  <si>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</si>
  <si>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</si>
  <si>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</si>
  <si>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</si>
  <si>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</si>
  <si>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</si>
  <si>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</si>
  <si>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</si>
  <si>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</si>
  <si>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</si>
  <si>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</si>
  <si>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</si>
  <si>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</si>
  <si>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</si>
  <si>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</si>
  <si>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</si>
  <si>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</si>
  <si>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</si>
  <si>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</si>
  <si>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</si>
  <si>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</si>
  <si>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</si>
  <si>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</si>
  <si>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</si>
  <si>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</si>
  <si>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</si>
  <si>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</si>
  <si>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</si>
  <si>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</si>
  <si>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</si>
  <si>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</si>
  <si>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</si>
  <si>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</si>
  <si>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</si>
  <si>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</si>
  <si>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</si>
  <si>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</si>
  <si>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</si>
  <si>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</si>
  <si>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</si>
  <si>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</si>
  <si>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</si>
  <si>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</si>
  <si>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</si>
  <si>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</si>
  <si>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</si>
  <si>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</si>
  <si>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</si>
  <si>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</si>
  <si>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</si>
  <si>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</si>
  <si>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</si>
  <si>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</si>
  <si>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</si>
  <si>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</si>
  <si>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</si>
  <si>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</si>
  <si>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</si>
  <si>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</si>
  <si>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</si>
  <si>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</si>
  <si>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</si>
  <si>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</si>
  <si>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</si>
  <si>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</si>
  <si>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</si>
  <si>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</si>
  <si>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</si>
  <si>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</si>
  <si>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</si>
  <si>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</si>
  <si>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</si>
  <si>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</si>
  <si>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</si>
  <si>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</si>
  <si>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</si>
  <si>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</si>
  <si>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</si>
  <si>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</si>
  <si>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</si>
  <si>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</si>
  <si>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</si>
  <si>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</si>
  <si>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</si>
  <si>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</si>
  <si>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</si>
  <si>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</si>
  <si>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</si>
  <si>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</si>
  <si>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</si>
  <si>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</si>
  <si>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</si>
  <si>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</si>
  <si>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</si>
  <si>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</si>
  <si>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</si>
  <si>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</si>
  <si>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</si>
  <si>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</si>
  <si>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</si>
  <si>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</si>
  <si>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</si>
  <si>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</si>
  <si>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</si>
  <si>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</si>
  <si>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</si>
  <si>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</si>
  <si>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</si>
  <si>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</si>
  <si>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</si>
  <si>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</si>
  <si>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</si>
  <si>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</si>
  <si>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</si>
  <si>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</si>
  <si>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</si>
  <si>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</si>
  <si>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</si>
  <si>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</si>
  <si>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</si>
  <si>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</si>
  <si>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</si>
  <si>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</si>
  <si>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</si>
  <si>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</si>
  <si>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</si>
  <si>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</si>
  <si>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</si>
  <si>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</si>
  <si>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</si>
  <si>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</si>
  <si>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</si>
  <si>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</si>
  <si>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</si>
  <si>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</si>
  <si>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</si>
  <si>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</si>
  <si>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</si>
  <si>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</si>
  <si>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</si>
  <si>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</si>
  <si>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</si>
  <si>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</si>
  <si>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</si>
  <si>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</si>
  <si>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</si>
  <si>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</si>
  <si>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</si>
  <si>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</si>
  <si>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</si>
  <si>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</si>
  <si>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</si>
  <si>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</si>
  <si>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</si>
  <si>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</si>
  <si>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</si>
  <si>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</si>
  <si>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</si>
  <si>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</si>
  <si>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</si>
  <si>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</si>
  <si>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</si>
  <si>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</si>
  <si>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</si>
  <si>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</si>
  <si>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</si>
  <si>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</si>
  <si>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</si>
  <si>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</si>
  <si>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</si>
  <si>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</si>
  <si>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</si>
  <si>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</si>
  <si>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</si>
  <si>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</si>
  <si>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</si>
  <si>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</si>
  <si>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</si>
  <si>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</si>
  <si>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</si>
  <si>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</si>
  <si>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</si>
  <si>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</si>
  <si>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</si>
  <si>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</si>
  <si>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</si>
  <si>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</si>
  <si>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</si>
  <si>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</si>
  <si>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</si>
  <si>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</si>
  <si>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</si>
  <si>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</si>
  <si>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</si>
  <si>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</si>
  <si>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</si>
  <si>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</si>
  <si>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</si>
  <si>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</si>
  <si>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</si>
  <si>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</si>
  <si>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</si>
  <si>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</si>
  <si>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</si>
  <si>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</si>
  <si>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</si>
  <si>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</si>
  <si>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</si>
  <si>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</si>
  <si>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</si>
  <si>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</si>
  <si>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</si>
  <si>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</si>
  <si>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</si>
  <si>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</si>
  <si>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</si>
  <si>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</si>
  <si>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</si>
  <si>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</si>
  <si>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</si>
  <si>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</si>
  <si>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</si>
  <si>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</si>
  <si>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</si>
  <si>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</si>
  <si>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</si>
  <si>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</si>
  <si>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</si>
  <si>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</si>
  <si>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</si>
  <si>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</si>
  <si>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</si>
  <si>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</si>
  <si>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</si>
  <si>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</si>
  <si>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</si>
  <si>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</si>
  <si>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</si>
  <si>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</si>
  <si>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</si>
  <si>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</si>
  <si>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</si>
  <si>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</si>
  <si>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</si>
  <si>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</si>
  <si>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</si>
  <si>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</si>
  <si>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</si>
  <si>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</si>
  <si>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</si>
  <si>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</si>
  <si>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</si>
  <si>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</si>
  <si>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</si>
  <si>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</si>
  <si>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</si>
  <si>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</si>
  <si>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</si>
  <si>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</si>
  <si>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</si>
  <si>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</si>
  <si>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</si>
  <si>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</si>
  <si>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</si>
  <si>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</si>
  <si>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</si>
  <si>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</si>
  <si>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</si>
  <si>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</si>
  <si>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</si>
  <si>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</si>
  <si>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</si>
  <si>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</si>
  <si>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</si>
  <si>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</si>
  <si>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</si>
  <si>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</si>
  <si>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</si>
  <si>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</si>
  <si>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</si>
  <si>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</si>
  <si>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</si>
  <si>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</si>
  <si>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</si>
  <si>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</si>
  <si>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</si>
  <si>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</si>
  <si>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</si>
  <si>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</si>
  <si>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</si>
  <si>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</si>
  <si>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</si>
  <si>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</si>
  <si>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</si>
  <si>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</si>
  <si>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</si>
  <si>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</si>
  <si>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</si>
  <si>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</si>
  <si>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</si>
  <si>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</si>
  <si>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</si>
  <si>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</si>
  <si>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</si>
  <si>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</si>
  <si>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</si>
  <si>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</si>
  <si>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</si>
  <si>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</si>
  <si>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</si>
  <si>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</si>
  <si>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</si>
  <si>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</si>
  <si>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</si>
  <si>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</si>
  <si>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</si>
  <si>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</si>
  <si>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</si>
  <si>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</si>
  <si>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</si>
  <si>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</si>
  <si>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</si>
  <si>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</si>
  <si>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</si>
  <si>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</si>
  <si>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</si>
  <si>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</si>
  <si>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</si>
  <si>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</si>
  <si>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</si>
  <si>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</si>
  <si>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</si>
  <si>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</si>
  <si>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</si>
  <si>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</si>
  <si>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</si>
  <si>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</si>
  <si>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</si>
  <si>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</si>
  <si>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</si>
  <si>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</si>
  <si>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</si>
  <si>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</si>
  <si>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</si>
  <si>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</si>
  <si>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</si>
  <si>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</si>
  <si>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</si>
  <si>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</si>
  <si>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</si>
  <si>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</si>
  <si>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</si>
  <si>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</si>
  <si>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</si>
  <si>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</si>
  <si>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</si>
  <si>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</si>
  <si>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</si>
  <si>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</si>
  <si>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</si>
  <si>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</si>
  <si>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</si>
  <si>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</si>
  <si>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</si>
  <si>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</si>
  <si>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</si>
  <si>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</si>
  <si>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</si>
  <si>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</si>
  <si>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</si>
  <si>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</si>
  <si>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</si>
  <si>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</si>
  <si>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</si>
  <si>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</si>
  <si>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</si>
  <si>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</si>
  <si>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</si>
  <si>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</si>
  <si>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</si>
  <si>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</si>
  <si>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</si>
  <si>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</si>
  <si>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</si>
  <si>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</si>
  <si>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</si>
  <si>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</si>
  <si>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</si>
  <si>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</si>
  <si>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</si>
  <si>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</si>
  <si>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</si>
  <si>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</si>
  <si>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</si>
  <si>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</si>
  <si>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</si>
  <si>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</si>
  <si>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</si>
  <si>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</si>
  <si>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</si>
  <si>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</si>
  <si>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</si>
  <si>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</si>
  <si>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</si>
  <si>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</si>
  <si>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</si>
  <si>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</si>
  <si>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</si>
  <si>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</si>
  <si>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</si>
  <si>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</si>
  <si>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</si>
  <si>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</si>
  <si>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</si>
  <si>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</si>
  <si>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</si>
  <si>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</si>
  <si>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</si>
  <si>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</si>
  <si>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</si>
  <si>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</si>
  <si>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</si>
  <si>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</si>
  <si>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</si>
  <si>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</si>
  <si>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</si>
  <si>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</si>
  <si>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</si>
  <si>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</si>
  <si>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</si>
  <si>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</si>
  <si>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</si>
  <si>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</si>
  <si>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</si>
  <si>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</si>
  <si>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</si>
  <si>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</si>
  <si>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</si>
  <si>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</si>
  <si>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</si>
  <si>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</si>
  <si>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</si>
  <si>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</si>
  <si>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</si>
  <si>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</si>
  <si>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</si>
  <si>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</si>
  <si>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</si>
  <si>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</si>
  <si>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</si>
  <si>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</si>
  <si>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</si>
  <si>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</si>
  <si>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</si>
  <si>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</si>
  <si>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</si>
  <si>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</si>
  <si>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</si>
  <si>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</si>
  <si>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</si>
  <si>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</si>
  <si>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</si>
  <si>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</si>
  <si>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</si>
  <si>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</si>
  <si>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</si>
  <si>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</si>
  <si>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</si>
  <si>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</si>
  <si>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</si>
  <si>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</si>
  <si>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</si>
  <si>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</si>
  <si>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</si>
  <si>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</si>
  <si>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</si>
  <si>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</si>
  <si>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</si>
  <si>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</si>
  <si>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</si>
  <si>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</si>
  <si>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</si>
  <si>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</si>
  <si>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</si>
  <si>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</si>
  <si>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</si>
  <si>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</si>
  <si>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</si>
  <si>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</si>
  <si>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</si>
  <si>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</si>
  <si>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</si>
  <si>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</si>
  <si>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</si>
  <si>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</si>
  <si>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</si>
  <si>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</si>
  <si>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</si>
  <si>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</si>
  <si>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</si>
  <si>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</si>
  <si>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</si>
  <si>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</si>
  <si>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</si>
  <si>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</si>
  <si>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</si>
  <si>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</si>
  <si>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</si>
  <si>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</si>
  <si>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</si>
  <si>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</si>
  <si>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</si>
  <si>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</si>
  <si>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</si>
  <si>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</si>
  <si>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</si>
  <si>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</si>
  <si>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</si>
  <si>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</si>
  <si>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</si>
  <si>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</si>
  <si>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</si>
  <si>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</si>
  <si>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</si>
  <si>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</si>
  <si>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</si>
  <si>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</si>
  <si>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</si>
  <si>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</si>
  <si>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</si>
  <si>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</si>
  <si>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</si>
  <si>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</si>
  <si>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</si>
  <si>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</si>
  <si>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</si>
  <si>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</si>
  <si>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</si>
  <si>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</si>
  <si>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</si>
  <si>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</si>
  <si>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</si>
  <si>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</si>
  <si>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</si>
  <si>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</si>
  <si>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</si>
  <si>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</si>
  <si>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</si>
  <si>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</si>
  <si>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</si>
  <si>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</si>
  <si>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</si>
  <si>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</si>
  <si>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</si>
  <si>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</si>
  <si>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</si>
  <si>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</si>
  <si>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</si>
  <si>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</si>
  <si>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</si>
  <si>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</si>
  <si>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</si>
  <si>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</si>
  <si>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</si>
  <si>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</si>
  <si>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</si>
  <si>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</si>
  <si>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</si>
  <si>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</si>
  <si>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</si>
  <si>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</si>
  <si>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</si>
  <si>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</si>
  <si>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</si>
  <si>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</si>
  <si>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</si>
  <si>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</si>
  <si>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</si>
  <si>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</si>
  <si>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</si>
  <si>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</si>
  <si>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</si>
  <si>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</si>
  <si>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</si>
  <si>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</si>
  <si>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</si>
  <si>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</si>
  <si>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</si>
  <si>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</si>
  <si>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</si>
  <si>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</si>
  <si>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</si>
  <si>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</si>
  <si>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</si>
  <si>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</si>
  <si>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</si>
  <si>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</si>
  <si>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</si>
  <si>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</si>
  <si>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</si>
  <si>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</si>
  <si>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</si>
  <si>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</si>
  <si>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</si>
  <si>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</si>
  <si>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</si>
  <si>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</si>
  <si>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</si>
  <si>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</si>
  <si>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</si>
  <si>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</si>
  <si>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</si>
  <si>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</si>
  <si>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</si>
  <si>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</si>
  <si>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</si>
  <si>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</si>
  <si>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</si>
  <si>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</si>
  <si>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</si>
  <si>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</si>
  <si>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</si>
  <si>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</si>
  <si>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</si>
  <si>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</si>
  <si>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</si>
  <si>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</si>
  <si>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</si>
  <si>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</si>
  <si>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</si>
  <si>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</si>
  <si>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</si>
  <si>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</si>
  <si>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</si>
  <si>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</si>
  <si>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</si>
  <si>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</si>
  <si>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</si>
  <si>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</si>
  <si>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</si>
  <si>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</si>
  <si>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</si>
  <si>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</si>
  <si>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</si>
  <si>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</si>
  <si>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</si>
  <si>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</si>
  <si>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</si>
  <si>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</si>
  <si>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</si>
  <si>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</si>
  <si>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</si>
  <si>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</si>
  <si>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</si>
  <si>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</si>
  <si>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</si>
  <si>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</si>
  <si>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</si>
  <si>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</si>
  <si>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</si>
  <si>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</si>
  <si>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</si>
  <si>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</si>
  <si>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</si>
  <si>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</si>
  <si>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</si>
  <si>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</si>
  <si>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</si>
  <si>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</si>
  <si>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</si>
  <si>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</si>
  <si>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</si>
  <si>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</si>
  <si>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</si>
  <si>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</si>
  <si>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</si>
  <si>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</si>
  <si>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</si>
  <si>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</si>
  <si>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</si>
  <si>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</si>
  <si>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</si>
  <si>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</si>
  <si>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</si>
  <si>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</si>
  <si>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</si>
  <si>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</si>
  <si>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</si>
  <si>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</si>
  <si>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</si>
  <si>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</si>
  <si>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</si>
  <si>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</si>
  <si>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</si>
  <si>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</si>
  <si>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</si>
  <si>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</si>
  <si>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</si>
  <si>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</si>
  <si>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</si>
  <si>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</si>
  <si>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</si>
  <si>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</si>
  <si>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</si>
  <si>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</si>
  <si>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</si>
  <si>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</si>
  <si>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</si>
  <si>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</si>
  <si>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</si>
  <si>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</si>
  <si>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</si>
  <si>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</si>
  <si>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</si>
  <si>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</si>
  <si>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</si>
  <si>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</si>
  <si>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</si>
  <si>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</si>
  <si>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</si>
  <si>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</si>
  <si>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</si>
  <si>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</si>
  <si>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</si>
  <si>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</si>
  <si>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</si>
  <si>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</si>
  <si>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</si>
  <si>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</si>
  <si>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</si>
  <si>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</si>
  <si>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</si>
  <si>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</si>
  <si>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</si>
  <si>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</si>
  <si>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</si>
  <si>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</si>
  <si>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</si>
  <si>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</si>
  <si>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</si>
  <si>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</si>
  <si>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</si>
  <si>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</si>
  <si>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</si>
  <si>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</si>
  <si>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</si>
  <si>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</si>
  <si>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</si>
  <si>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</si>
  <si>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</si>
  <si>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</si>
  <si>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</si>
  <si>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</si>
  <si>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</si>
  <si>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</si>
  <si>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</si>
  <si>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</si>
  <si>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</si>
  <si>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</si>
  <si>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</si>
  <si>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</si>
  <si>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</si>
  <si>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</si>
  <si>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</si>
  <si>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</si>
  <si>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</si>
  <si>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</si>
  <si>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</si>
  <si>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</si>
  <si>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</si>
  <si>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</si>
  <si>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</si>
  <si>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</si>
  <si>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</si>
  <si>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</si>
  <si>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</si>
  <si>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</si>
  <si>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</si>
  <si>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</si>
  <si>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</si>
  <si>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</si>
  <si>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</si>
  <si>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</si>
  <si>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</si>
  <si>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</si>
  <si>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</si>
  <si>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</si>
  <si>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</si>
  <si>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</si>
  <si>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</si>
  <si>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</si>
  <si>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</si>
  <si>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</si>
  <si>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</si>
  <si>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</si>
  <si>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</si>
  <si>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</si>
  <si>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</si>
  <si>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</si>
  <si>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</si>
  <si>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</si>
  <si>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</si>
  <si>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</si>
  <si>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</si>
  <si>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</si>
  <si>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</si>
  <si>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</si>
  <si>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</si>
  <si>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</si>
  <si>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</si>
  <si>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</si>
  <si>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</si>
  <si>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</si>
  <si>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</si>
  <si>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</si>
  <si>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</si>
  <si>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</si>
  <si>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</si>
  <si>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</si>
  <si>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</si>
  <si>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</si>
  <si>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</si>
  <si>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</si>
  <si>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</si>
  <si>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</si>
  <si>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</si>
  <si>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</si>
  <si>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</si>
  <si>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</si>
  <si>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</si>
  <si>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</si>
  <si>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</si>
  <si>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</si>
  <si>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</si>
  <si>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</si>
  <si>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</si>
  <si>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</si>
  <si>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</si>
  <si>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</si>
  <si>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</si>
  <si>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</si>
  <si>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</si>
  <si>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</si>
  <si>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</si>
  <si>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</si>
  <si>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</si>
  <si>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</si>
  <si>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</si>
  <si>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</si>
  <si>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</si>
  <si>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</si>
  <si>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</si>
  <si>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</si>
  <si>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</si>
  <si>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</si>
  <si>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</si>
  <si>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</si>
  <si>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</si>
  <si>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</si>
  <si>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</si>
  <si>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</si>
  <si>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</si>
  <si>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</si>
  <si>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</si>
  <si>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</si>
  <si>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</si>
  <si>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</si>
  <si>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</si>
  <si>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</si>
  <si>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</si>
  <si>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</si>
  <si>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</si>
  <si>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</si>
  <si>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</si>
  <si>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</si>
  <si>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</si>
  <si>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</si>
  <si>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</si>
  <si>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</si>
  <si>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</si>
  <si>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</si>
  <si>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</si>
  <si>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</si>
  <si>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</si>
  <si>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</si>
  <si>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</si>
  <si>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</si>
  <si>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</si>
  <si>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</si>
  <si>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</si>
  <si>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</si>
  <si>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</si>
  <si>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</si>
  <si>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</si>
  <si>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</si>
  <si>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</si>
  <si>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</si>
  <si>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</si>
  <si>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</si>
  <si>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</si>
  <si>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</si>
  <si>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</si>
  <si>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</si>
  <si>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</si>
  <si>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</si>
  <si>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</si>
  <si>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</si>
  <si>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</si>
  <si>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</si>
  <si>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</si>
  <si>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</si>
  <si>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</si>
  <si>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</si>
  <si>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</si>
  <si>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</si>
  <si>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</si>
  <si>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</si>
  <si>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</si>
  <si>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</si>
  <si>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</si>
  <si>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</si>
  <si>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</si>
  <si>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</si>
  <si>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</si>
  <si>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</si>
  <si>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</si>
  <si>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</si>
  <si>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</si>
  <si>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</si>
  <si>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</si>
  <si>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</si>
  <si>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</si>
  <si>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</si>
  <si>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</si>
  <si>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</si>
  <si>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</si>
  <si>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</si>
  <si>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</si>
  <si>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</si>
  <si>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</si>
  <si>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</si>
  <si>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</si>
  <si>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</si>
  <si>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</si>
  <si>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</si>
  <si>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</si>
  <si>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</si>
  <si>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</si>
  <si>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</si>
  <si>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</si>
  <si>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</si>
  <si>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</si>
  <si>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</si>
  <si>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</si>
  <si>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</si>
  <si>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</si>
  <si>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</si>
  <si>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</si>
  <si>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</si>
  <si>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</si>
  <si>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</si>
  <si>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</si>
  <si>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</si>
  <si>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</si>
  <si>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</si>
  <si>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</si>
  <si>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</si>
  <si>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</si>
  <si>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</si>
  <si>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</si>
  <si>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</si>
  <si>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</si>
  <si>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</si>
  <si>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</si>
  <si>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</si>
  <si>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</si>
  <si>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</si>
  <si>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</si>
  <si>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</si>
  <si>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</si>
  <si>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</si>
  <si>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</si>
  <si>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</si>
  <si>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</si>
  <si>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</si>
  <si>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</si>
  <si>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</si>
  <si>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</si>
  <si>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</si>
  <si>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</si>
  <si>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</si>
  <si>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</si>
  <si>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</si>
  <si>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</si>
  <si>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</si>
  <si>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</si>
  <si>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</si>
  <si>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</si>
  <si>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</si>
  <si>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</si>
  <si>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</si>
  <si>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</si>
  <si>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</si>
  <si>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</si>
  <si>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</si>
  <si>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</si>
  <si>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</si>
  <si>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</si>
  <si>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</si>
  <si>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</si>
  <si>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</si>
  <si>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</si>
  <si>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</si>
  <si>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</si>
  <si>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</si>
  <si>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</si>
  <si>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</si>
  <si>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</si>
  <si>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</si>
  <si>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</si>
  <si>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</si>
  <si>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</si>
  <si>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</si>
  <si>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</si>
  <si>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</si>
  <si>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</si>
  <si>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</si>
  <si>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</si>
  <si>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</si>
  <si>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</si>
  <si>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</si>
  <si>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</si>
  <si>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</si>
  <si>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</si>
  <si>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</si>
  <si>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</si>
  <si>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</si>
  <si>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</si>
  <si>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</si>
  <si>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</si>
  <si>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</si>
  <si>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</si>
  <si>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</si>
  <si>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</si>
  <si>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</si>
  <si>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</si>
  <si>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</si>
  <si>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</si>
  <si>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</si>
  <si>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</si>
  <si>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</si>
  <si>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</si>
  <si>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</si>
  <si>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</si>
  <si>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</si>
  <si>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</si>
  <si>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</si>
  <si>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</si>
  <si>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</si>
  <si>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</si>
  <si>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</si>
  <si>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</si>
  <si>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</si>
  <si>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</si>
  <si>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</si>
  <si>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</si>
  <si>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</si>
  <si>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</si>
  <si>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</si>
  <si>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</si>
  <si>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</si>
  <si>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</si>
  <si>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</si>
  <si>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</si>
  <si>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</si>
  <si>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</si>
  <si>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</si>
  <si>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</si>
  <si>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</si>
  <si>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</si>
  <si>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</si>
  <si>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</si>
  <si>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</si>
  <si>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</si>
  <si>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</si>
  <si>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</si>
  <si>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</si>
  <si>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</si>
  <si>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</si>
  <si>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</si>
  <si>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</si>
  <si>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</si>
  <si>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</si>
  <si>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</si>
  <si>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</si>
  <si>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</si>
  <si>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</si>
  <si>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</si>
  <si>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</si>
  <si>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</si>
  <si>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</si>
  <si>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</si>
  <si>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</si>
  <si>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</si>
  <si>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</si>
  <si>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</si>
  <si>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</si>
  <si>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</si>
  <si>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</si>
  <si>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</si>
  <si>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</si>
  <si>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</si>
  <si>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</si>
  <si>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</si>
  <si>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</si>
  <si>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</si>
  <si>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</si>
  <si>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</si>
  <si>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</si>
  <si>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</si>
  <si>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</si>
  <si>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</si>
  <si>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</si>
  <si>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</si>
  <si>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</si>
  <si>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</si>
  <si>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</si>
  <si>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</si>
  <si>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</si>
  <si>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</si>
  <si>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</si>
  <si>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</si>
  <si>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</si>
  <si>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</si>
  <si>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</si>
  <si>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</si>
  <si>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</si>
  <si>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</si>
  <si>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</si>
  <si>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</si>
  <si>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</si>
  <si>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</si>
  <si>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</si>
  <si>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</si>
  <si>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</si>
  <si>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</si>
  <si>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</si>
  <si>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</si>
  <si>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</si>
  <si>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</si>
  <si>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</si>
  <si>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</si>
  <si>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</si>
  <si>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</si>
  <si>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</si>
  <si>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</si>
  <si>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</si>
  <si>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</si>
  <si>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</si>
  <si>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</si>
  <si>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</si>
  <si>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</si>
  <si>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</si>
  <si>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</si>
  <si>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</si>
  <si>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</si>
  <si>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</si>
  <si>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</si>
  <si>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</si>
  <si>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</si>
  <si>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</si>
  <si>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</si>
  <si>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</si>
  <si>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</si>
  <si>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</si>
  <si>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</si>
  <si>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</si>
  <si>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</si>
  <si>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</si>
  <si>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</si>
  <si>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</si>
  <si>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</si>
  <si>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</si>
  <si>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</si>
  <si>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</si>
  <si>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</si>
  <si>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</si>
  <si>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</si>
  <si>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</si>
  <si>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</si>
  <si>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</si>
  <si>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</si>
  <si>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</si>
  <si>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</si>
  <si>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</si>
  <si>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</si>
  <si>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</si>
  <si>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</si>
  <si>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</si>
  <si>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</si>
  <si>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</si>
  <si>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</si>
  <si>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</si>
  <si>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</si>
  <si>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</si>
  <si>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</si>
  <si>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</si>
  <si>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</si>
  <si>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</si>
  <si>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</si>
  <si>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</si>
  <si>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</si>
  <si>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</si>
  <si>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</si>
  <si>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</si>
  <si>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</si>
  <si>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</si>
  <si>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</si>
  <si>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</si>
  <si>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</si>
  <si>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</si>
  <si>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</si>
  <si>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</si>
  <si>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</si>
  <si>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</si>
  <si>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</si>
  <si>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</si>
  <si>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</si>
  <si>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</si>
  <si>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</si>
  <si>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</si>
  <si>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</si>
  <si>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</si>
  <si>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</si>
  <si>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</si>
  <si>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</si>
  <si>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</si>
  <si>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</si>
  <si>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</si>
  <si>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</si>
  <si>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</si>
  <si>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</si>
  <si>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</si>
  <si>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</si>
  <si>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</si>
  <si>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</si>
  <si>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</si>
  <si>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</si>
  <si>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</si>
  <si>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</si>
  <si>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</si>
  <si>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</si>
  <si>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</si>
  <si>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</si>
  <si>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</si>
  <si>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</si>
  <si>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</si>
  <si>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</si>
  <si>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</si>
  <si>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</si>
  <si>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</si>
  <si>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</si>
  <si>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</si>
  <si>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</si>
  <si>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</si>
  <si>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</si>
  <si>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</si>
  <si>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</si>
  <si>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</si>
  <si>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</si>
  <si>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</si>
  <si>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</si>
  <si>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</si>
  <si>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</si>
  <si>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</si>
  <si>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</si>
  <si>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</si>
  <si>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</si>
  <si>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</si>
  <si>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</si>
  <si>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</si>
  <si>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</si>
  <si>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</si>
  <si>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</si>
  <si>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</si>
  <si>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</si>
  <si>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</si>
  <si>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</si>
  <si>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</si>
  <si>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</si>
  <si>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</si>
  <si>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</si>
  <si>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</si>
  <si>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</si>
  <si>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</si>
  <si>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</si>
  <si>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</si>
  <si>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</si>
  <si>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</si>
  <si>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</si>
  <si>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</si>
  <si>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</si>
  <si>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</si>
  <si>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</si>
  <si>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</si>
  <si>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</si>
  <si>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</si>
  <si>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</si>
  <si>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</si>
  <si>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</si>
  <si>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</si>
  <si>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</si>
  <si>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</si>
  <si>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</si>
  <si>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</si>
  <si>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</si>
  <si>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</si>
  <si>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</si>
  <si>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</si>
  <si>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</si>
  <si>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</si>
  <si>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</si>
  <si>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</si>
  <si>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</si>
  <si>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</si>
  <si>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</si>
  <si>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</si>
  <si>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</si>
  <si>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</si>
  <si>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</si>
  <si>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</si>
  <si>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</si>
  <si>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</si>
  <si>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</si>
  <si>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</si>
  <si>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</si>
  <si>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</si>
  <si>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</si>
  <si>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</si>
  <si>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</si>
  <si>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</si>
  <si>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</si>
  <si>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</si>
  <si>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</si>
  <si>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</si>
  <si>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</si>
  <si>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</si>
  <si>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</si>
  <si>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</si>
  <si>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</si>
  <si>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</si>
  <si>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</si>
  <si>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</si>
  <si>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</si>
  <si>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</si>
  <si>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</si>
  <si>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</si>
  <si>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</si>
  <si>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</si>
  <si>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</si>
  <si>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</si>
  <si>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</si>
  <si>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</si>
  <si>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</si>
  <si>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</si>
  <si>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</si>
  <si>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</si>
  <si>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</si>
  <si>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</si>
  <si>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</si>
  <si>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</si>
  <si>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</si>
  <si>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</si>
  <si>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</si>
  <si>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</si>
  <si>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</si>
  <si>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</si>
  <si>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</si>
  <si>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</si>
  <si>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</si>
  <si>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</si>
  <si>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</si>
  <si>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</si>
  <si>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</si>
  <si>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</si>
  <si>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</si>
  <si>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</si>
  <si>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</si>
  <si>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</si>
  <si>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</si>
  <si>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</si>
  <si>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</si>
  <si>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</si>
  <si>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</si>
  <si>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</si>
  <si>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</si>
  <si>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</si>
  <si>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</si>
  <si>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</si>
  <si>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</si>
  <si>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</si>
  <si>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</si>
  <si>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</si>
  <si>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</si>
  <si>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</si>
  <si>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</si>
  <si>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</si>
  <si>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</si>
  <si>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</si>
  <si>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</si>
  <si>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</si>
  <si>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</si>
  <si>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</si>
  <si>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</si>
  <si>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</si>
  <si>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</si>
  <si>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</si>
  <si>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</si>
  <si>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</si>
  <si>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</si>
  <si>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</si>
  <si>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</si>
  <si>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</si>
  <si>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</si>
  <si>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</si>
  <si>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</si>
  <si>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</si>
  <si>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</si>
  <si>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</si>
  <si>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</si>
  <si>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</si>
  <si>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</si>
  <si>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</si>
  <si>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</si>
  <si>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</si>
  <si>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</si>
  <si>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</si>
  <si>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</si>
  <si>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</si>
  <si>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</si>
  <si>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</si>
  <si>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</si>
  <si>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</si>
  <si>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</si>
  <si>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</si>
  <si>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</si>
  <si>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</si>
  <si>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</si>
  <si>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</si>
  <si>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</si>
  <si>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</si>
  <si>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</si>
  <si>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</si>
  <si>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</si>
  <si>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</si>
  <si>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</si>
  <si>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</si>
  <si>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</si>
  <si>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</si>
  <si>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</si>
  <si>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</si>
  <si>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</si>
  <si>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</si>
  <si>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</si>
  <si>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</si>
  <si>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</si>
  <si>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</si>
  <si>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</si>
  <si>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</si>
  <si>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</si>
  <si>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</si>
  <si>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</si>
  <si>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</si>
  <si>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</si>
  <si>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</si>
  <si>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</si>
  <si>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</si>
  <si>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</si>
  <si>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</si>
  <si>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</si>
  <si>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</si>
  <si>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</si>
  <si>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</si>
  <si>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</si>
  <si>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</si>
  <si>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</si>
  <si>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</si>
  <si>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</si>
  <si>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</si>
  <si>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</si>
  <si>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</si>
  <si>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</si>
  <si>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</si>
  <si>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</si>
  <si>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</si>
  <si>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</si>
  <si>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</si>
  <si>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</si>
  <si>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</si>
  <si>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</si>
  <si>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</si>
  <si>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</si>
  <si>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</si>
  <si>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</si>
  <si>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</si>
  <si>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</si>
  <si>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</si>
  <si>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</si>
  <si>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</si>
  <si>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</si>
  <si>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</si>
  <si>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</si>
  <si>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</si>
  <si>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</si>
  <si>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</si>
  <si>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</si>
  <si>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</si>
  <si>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</si>
  <si>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</si>
  <si>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</si>
  <si>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</si>
  <si>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</si>
  <si>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</si>
  <si>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</si>
  <si>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</si>
  <si>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</si>
  <si>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</si>
  <si>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</si>
  <si>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</si>
  <si>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</si>
  <si>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</si>
  <si>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</si>
  <si>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</si>
  <si>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</si>
  <si>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</si>
  <si>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</si>
  <si>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</si>
  <si>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</si>
  <si>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</si>
  <si>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</si>
  <si>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</si>
  <si>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</si>
  <si>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</si>
  <si>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</si>
  <si>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</si>
  <si>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</si>
  <si>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</si>
  <si>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</si>
  <si>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</si>
  <si>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</si>
  <si>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</si>
  <si>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</si>
  <si>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</si>
  <si>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</si>
  <si>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</si>
  <si>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</si>
  <si>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</si>
  <si>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</si>
  <si>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</si>
  <si>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</si>
  <si>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</si>
  <si>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</si>
  <si>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</si>
  <si>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</si>
  <si>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</si>
  <si>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</si>
  <si>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</si>
  <si>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</si>
  <si>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</si>
  <si>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</si>
  <si>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</si>
  <si>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</si>
  <si>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</si>
  <si>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</si>
  <si>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</si>
  <si>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</si>
  <si>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</si>
  <si>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</si>
  <si>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</si>
  <si>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</si>
  <si>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</si>
  <si>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</si>
  <si>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</si>
  <si>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</si>
  <si>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</si>
  <si>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</si>
  <si>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</si>
  <si>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</si>
  <si>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</si>
  <si>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</si>
  <si>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</si>
  <si>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</si>
  <si>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</si>
  <si>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</si>
  <si>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</si>
  <si>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</si>
  <si>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</si>
  <si>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</si>
  <si>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</si>
  <si>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</si>
  <si>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</si>
  <si>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</si>
  <si>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</si>
  <si>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</si>
  <si>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</si>
  <si>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</si>
  <si>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</si>
  <si>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</si>
  <si>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</si>
  <si>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</si>
  <si>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</si>
  <si>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</si>
  <si>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</si>
  <si>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</si>
  <si>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</si>
  <si>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</si>
  <si>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</si>
  <si>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</si>
  <si>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</si>
  <si>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</si>
  <si>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</si>
  <si>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</si>
  <si>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</si>
  <si>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</si>
  <si>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</si>
  <si>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</si>
  <si>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</si>
  <si>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</si>
  <si>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</si>
  <si>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</si>
  <si>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</si>
  <si>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</si>
  <si>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</si>
  <si>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</si>
  <si>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</si>
  <si>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</si>
  <si>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</si>
  <si>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</si>
  <si>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</si>
  <si>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</si>
  <si>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</si>
  <si>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</si>
  <si>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</si>
  <si>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</si>
  <si>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</si>
  <si>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</si>
  <si>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</si>
  <si>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</si>
  <si>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</si>
  <si>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</si>
  <si>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</si>
  <si>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</si>
  <si>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</si>
  <si>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</si>
  <si>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</si>
  <si>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</si>
  <si>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</si>
  <si>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</si>
  <si>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</si>
  <si>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</si>
  <si>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</si>
  <si>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</si>
  <si>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</si>
  <si>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</si>
  <si>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</si>
  <si>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</si>
  <si>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</si>
  <si>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</si>
  <si>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</si>
  <si>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</si>
  <si>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</si>
  <si>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</si>
  <si>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</si>
  <si>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</si>
  <si>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</si>
  <si>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</si>
  <si>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</si>
  <si>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</si>
  <si>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</si>
  <si>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</si>
  <si>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</si>
  <si>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</si>
  <si>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</si>
  <si>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</si>
  <si>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</si>
  <si>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</si>
  <si>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</si>
  <si>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</si>
  <si>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</si>
  <si>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</si>
  <si>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</si>
  <si>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</si>
  <si>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</si>
  <si>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</si>
  <si>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</si>
  <si>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</si>
  <si>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</si>
  <si>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</si>
  <si>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</si>
  <si>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</si>
  <si>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</si>
  <si>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</si>
  <si>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</si>
  <si>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</si>
  <si>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</si>
  <si>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</si>
  <si>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</si>
  <si>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</si>
  <si>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</si>
  <si>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</si>
  <si>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</si>
  <si>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</si>
  <si>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</si>
  <si>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</si>
  <si>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</si>
  <si>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</si>
  <si>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</si>
  <si>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</si>
  <si>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</si>
  <si>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</si>
  <si>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</si>
  <si>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</si>
  <si>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</si>
  <si>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</si>
  <si>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</si>
  <si>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</si>
  <si>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</si>
  <si>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</si>
  <si>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</si>
  <si>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</si>
  <si>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</si>
  <si>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</si>
  <si>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</si>
  <si>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</si>
  <si>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</si>
  <si>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</si>
  <si>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</si>
  <si>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</si>
  <si>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</si>
  <si>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</si>
  <si>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</si>
  <si>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</si>
  <si>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</si>
  <si>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</si>
  <si>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</si>
  <si>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</si>
  <si>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</si>
  <si>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</si>
  <si>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</si>
  <si>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</si>
  <si>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</si>
  <si>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</si>
  <si>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</si>
  <si>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</si>
  <si>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</si>
  <si>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</si>
  <si>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</si>
  <si>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</si>
  <si>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</si>
  <si>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</si>
  <si>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</si>
  <si>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</si>
  <si>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</si>
  <si>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</si>
  <si>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</si>
  <si>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</si>
  <si>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</si>
  <si>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</si>
  <si>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</si>
  <si>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</si>
  <si>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</si>
  <si>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</si>
  <si>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</si>
  <si>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</si>
  <si>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</si>
  <si>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</si>
  <si>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</si>
  <si>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</si>
  <si>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</si>
  <si>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</si>
  <si>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</si>
  <si>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</si>
  <si>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</si>
  <si>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</si>
  <si>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</si>
  <si>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</si>
  <si>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</si>
  <si>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</si>
  <si>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</si>
  <si>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</si>
  <si>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</si>
  <si>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</si>
  <si>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</si>
  <si>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</si>
  <si>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</si>
  <si>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</si>
  <si>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</si>
  <si>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</si>
  <si>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</si>
  <si>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</si>
  <si>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</si>
  <si>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</si>
  <si>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</si>
  <si>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</si>
  <si>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</si>
  <si>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</si>
  <si>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</si>
  <si>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</si>
  <si>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</si>
  <si>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</si>
  <si>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</si>
  <si>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</si>
  <si>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</si>
  <si>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</si>
  <si>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</si>
  <si>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</si>
  <si>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</si>
  <si>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</si>
  <si>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</si>
  <si>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</si>
  <si>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</si>
  <si>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</si>
  <si>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</si>
  <si>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</si>
  <si>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</si>
  <si>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</si>
  <si>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</si>
  <si>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</si>
  <si>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</si>
  <si>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</si>
  <si>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</si>
  <si>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</si>
  <si>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</si>
  <si>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</si>
  <si>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</si>
  <si>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</si>
  <si>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</si>
  <si>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</si>
  <si>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</si>
  <si>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</si>
  <si>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</si>
  <si>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</si>
  <si>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</si>
  <si>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</si>
  <si>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</si>
  <si>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</si>
  <si>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</si>
  <si>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</si>
  <si>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</si>
  <si>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</si>
  <si>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</si>
  <si>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</si>
  <si>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</si>
  <si>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</si>
  <si>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</si>
  <si>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</si>
  <si>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</si>
  <si>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</si>
  <si>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</si>
  <si>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</si>
  <si>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</si>
  <si>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</si>
  <si>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</si>
  <si>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</si>
  <si>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</si>
  <si>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</si>
  <si>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</si>
  <si>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</si>
  <si>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</si>
  <si>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</si>
  <si>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</si>
  <si>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</si>
  <si>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</si>
  <si>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</si>
  <si>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</si>
  <si>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</si>
  <si>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</si>
  <si>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</si>
  <si>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</si>
  <si>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</si>
  <si>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</si>
  <si>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</si>
  <si>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</si>
  <si>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</si>
  <si>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</si>
  <si>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</si>
  <si>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</si>
  <si>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</si>
  <si>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</si>
  <si>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</si>
  <si>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</si>
  <si>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</si>
  <si>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</si>
  <si>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</si>
  <si>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</si>
  <si>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</si>
  <si>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</si>
  <si>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</si>
  <si>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</si>
  <si>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</si>
  <si>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</si>
  <si>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</si>
  <si>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</si>
  <si>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</si>
  <si>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</si>
  <si>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</si>
  <si>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</si>
  <si>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</si>
  <si>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</si>
  <si>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</si>
  <si>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</si>
  <si>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</si>
  <si>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</si>
  <si>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</si>
  <si>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</si>
  <si>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</si>
  <si>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</si>
  <si>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</si>
  <si>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</si>
  <si>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</si>
  <si>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</si>
  <si>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</si>
  <si>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</si>
  <si>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</si>
  <si>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</si>
  <si>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</si>
  <si>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</si>
  <si>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</si>
  <si>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</si>
  <si>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</si>
  <si>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</si>
  <si>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</si>
  <si>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</si>
  <si>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</si>
  <si>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</si>
  <si>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</si>
  <si>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</si>
  <si>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</si>
  <si>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</si>
  <si>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</si>
  <si>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</si>
  <si>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</si>
  <si>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</si>
  <si>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</si>
  <si>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</si>
  <si>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</si>
  <si>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</si>
  <si>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</si>
  <si>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</si>
  <si>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</si>
  <si>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</si>
  <si>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</si>
  <si>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</si>
  <si>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</si>
  <si>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</si>
  <si>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</si>
  <si>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</si>
  <si>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</si>
  <si>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</si>
  <si>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</si>
  <si>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</si>
  <si>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</si>
  <si>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</si>
  <si>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</si>
  <si>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</si>
  <si>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</si>
  <si>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</si>
  <si>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</si>
  <si>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</si>
  <si>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</si>
  <si>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</si>
  <si>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</si>
  <si>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</si>
  <si>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</si>
  <si>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</si>
  <si>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</si>
  <si>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</si>
  <si>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</si>
  <si>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</si>
  <si>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</si>
  <si>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</si>
  <si>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</si>
  <si>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</si>
  <si>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</si>
  <si>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</si>
  <si>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</si>
  <si>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</si>
  <si>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</si>
  <si>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</si>
  <si>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</si>
  <si>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</si>
  <si>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</si>
  <si>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</si>
  <si>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</si>
  <si>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</si>
  <si>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</si>
  <si>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</si>
  <si>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</si>
  <si>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</si>
  <si>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</si>
  <si>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</si>
  <si>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</si>
  <si>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</si>
  <si>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</si>
  <si>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</si>
  <si>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</si>
  <si>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</si>
  <si>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</si>
  <si>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</si>
  <si>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</si>
  <si>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</si>
  <si>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</si>
  <si>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</si>
  <si>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</si>
  <si>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</si>
  <si>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</si>
  <si>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</si>
  <si>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</si>
  <si>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</si>
  <si>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</si>
  <si>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</si>
  <si>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</si>
  <si>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</si>
  <si>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</si>
  <si>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</si>
  <si>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</si>
  <si>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</si>
  <si>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</si>
  <si>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</si>
  <si>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</si>
  <si>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</si>
  <si>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</si>
  <si>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</si>
  <si>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</si>
  <si>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</si>
  <si>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</si>
  <si>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</si>
  <si>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</si>
  <si>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</si>
  <si>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</si>
  <si>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</si>
  <si>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</si>
  <si>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</si>
  <si>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</si>
  <si>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</si>
  <si>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</si>
  <si>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</si>
  <si>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</si>
  <si>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</si>
  <si>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</si>
  <si>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</si>
  <si>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</si>
  <si>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</si>
  <si>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</si>
  <si>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</si>
  <si>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</si>
  <si>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</si>
  <si>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</si>
  <si>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</si>
  <si>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</si>
  <si>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</si>
  <si>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</si>
  <si>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</si>
  <si>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</si>
  <si>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</si>
  <si>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</si>
  <si>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</si>
  <si>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</si>
  <si>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</si>
  <si>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</si>
  <si>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</si>
  <si>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</si>
  <si>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</si>
  <si>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</si>
  <si>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</si>
  <si>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</si>
  <si>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</si>
  <si>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</si>
  <si>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</si>
  <si>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</si>
  <si>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</si>
  <si>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</si>
  <si>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</si>
  <si>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</si>
  <si>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</si>
  <si>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</si>
  <si>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</si>
  <si>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</si>
  <si>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</si>
  <si>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</si>
  <si>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</si>
  <si>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</si>
  <si>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</si>
  <si>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</si>
  <si>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</si>
  <si>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</si>
  <si>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</si>
  <si>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</si>
  <si>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</si>
  <si>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</si>
  <si>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</si>
  <si>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</si>
  <si>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</si>
  <si>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</si>
  <si>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</si>
  <si>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</si>
  <si>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</si>
  <si>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</si>
  <si>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</si>
  <si>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</si>
  <si>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</si>
  <si>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</si>
  <si>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</si>
  <si>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</si>
  <si>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</si>
  <si>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</si>
  <si>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</si>
  <si>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</si>
  <si>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</si>
  <si>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</si>
  <si>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</si>
  <si>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</si>
  <si>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</si>
  <si>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</si>
  <si>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</si>
  <si>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</si>
  <si>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</si>
  <si>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</si>
  <si>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</si>
  <si>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</si>
  <si>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</si>
  <si>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</si>
  <si>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</si>
  <si>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</si>
  <si>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</si>
  <si>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</si>
  <si>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</si>
  <si>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</si>
  <si>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</si>
  <si>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</si>
  <si>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</si>
  <si>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</si>
  <si>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</si>
  <si>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</si>
  <si>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</si>
  <si>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</si>
  <si>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</si>
  <si>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</si>
  <si>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</si>
  <si>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</si>
  <si>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</si>
  <si>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</si>
  <si>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</si>
  <si>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</si>
  <si>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</si>
  <si>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</si>
  <si>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</si>
  <si>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</si>
  <si>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</si>
  <si>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</si>
  <si>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</si>
  <si>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</si>
  <si>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</si>
  <si>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</si>
  <si>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</si>
  <si>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</si>
  <si>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</si>
  <si>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</si>
  <si>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</si>
  <si>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</si>
  <si>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</si>
  <si>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</si>
  <si>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</si>
  <si>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</si>
  <si>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</si>
  <si>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</si>
  <si>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</si>
  <si>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</si>
  <si>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</si>
  <si>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</si>
  <si>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</si>
  <si>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</si>
  <si>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</si>
  <si>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</si>
  <si>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</si>
  <si>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</si>
  <si>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</si>
  <si>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</si>
  <si>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</si>
  <si>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</si>
  <si>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</si>
  <si>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</si>
  <si>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</si>
  <si>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</si>
  <si>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</si>
  <si>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</si>
  <si>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</si>
  <si>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</si>
  <si>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</si>
  <si>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</si>
  <si>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</si>
  <si>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</si>
  <si>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</si>
  <si>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</si>
  <si>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</si>
  <si>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</si>
  <si>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</si>
  <si>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</si>
  <si>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</si>
  <si>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</si>
  <si>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</si>
  <si>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</si>
  <si>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</si>
  <si>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</si>
  <si>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</si>
  <si>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</si>
  <si>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</si>
  <si>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</si>
  <si>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</si>
  <si>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</si>
  <si>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</si>
  <si>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</si>
  <si>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</si>
  <si>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</si>
  <si>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</si>
  <si>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</si>
  <si>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</si>
  <si>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</si>
  <si>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</si>
  <si>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</si>
  <si>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</si>
  <si>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</si>
  <si>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</si>
  <si>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</si>
  <si>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</si>
  <si>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</si>
  <si>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</si>
  <si>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</si>
  <si>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</si>
  <si>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</si>
  <si>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</si>
  <si>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</si>
  <si>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</si>
  <si>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</si>
  <si>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</si>
  <si>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</si>
  <si>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</si>
  <si>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</si>
  <si>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</si>
  <si>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</si>
  <si>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</si>
  <si>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</si>
  <si>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</si>
  <si>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</si>
  <si>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</si>
  <si>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</si>
  <si>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</si>
  <si>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</si>
  <si>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</si>
  <si>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</si>
  <si>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</si>
  <si>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</si>
  <si>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</si>
  <si>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</si>
  <si>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</si>
  <si>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</si>
  <si>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</si>
  <si>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</si>
  <si>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</si>
  <si>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</si>
  <si>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</si>
  <si>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</si>
  <si>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</si>
  <si>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</si>
  <si>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</si>
  <si>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</si>
  <si>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</si>
  <si>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</si>
  <si>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</si>
  <si>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</si>
  <si>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</si>
  <si>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</si>
  <si>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</si>
  <si>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</si>
  <si>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</si>
  <si>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</si>
  <si>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</si>
  <si>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</si>
  <si>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</si>
  <si>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</si>
  <si>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</si>
  <si>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</si>
  <si>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</si>
  <si>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</si>
  <si>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</si>
  <si>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</si>
  <si>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</si>
  <si>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</si>
  <si>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</si>
  <si>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</si>
  <si>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</si>
  <si>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</si>
  <si>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</si>
  <si>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</si>
  <si>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</si>
  <si>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</si>
  <si>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</si>
  <si>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</si>
  <si>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</si>
  <si>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</si>
  <si>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</si>
  <si>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</si>
  <si>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</si>
  <si>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</si>
  <si>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</si>
  <si>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</si>
  <si>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</si>
  <si>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</si>
  <si>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</si>
  <si>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</si>
  <si>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</si>
  <si>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</si>
  <si>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</si>
  <si>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</si>
  <si>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</si>
  <si>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</si>
  <si>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</si>
  <si>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</si>
  <si>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</si>
  <si>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</si>
  <si>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</si>
  <si>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</si>
  <si>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</si>
  <si>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</si>
  <si>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</si>
  <si>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</si>
  <si>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</si>
  <si>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</si>
  <si>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</si>
  <si>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</si>
  <si>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</si>
  <si>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</si>
  <si>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</si>
  <si>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</si>
  <si>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</si>
  <si>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</si>
  <si>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</si>
  <si>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</si>
  <si>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</si>
  <si>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</si>
  <si>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</si>
  <si>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</si>
  <si>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</si>
  <si>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</si>
  <si>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</si>
  <si>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</si>
  <si>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</si>
  <si>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</si>
  <si>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</si>
  <si>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</si>
  <si>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</si>
  <si>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</si>
  <si>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</si>
  <si>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</si>
  <si>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</si>
  <si>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</si>
  <si>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</si>
  <si>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</si>
  <si>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</si>
  <si>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</si>
  <si>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</si>
  <si>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</si>
  <si>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</si>
  <si>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</si>
  <si>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</si>
  <si>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</si>
  <si>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</si>
  <si>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</si>
  <si>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</si>
  <si>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</si>
  <si>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</si>
  <si>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</si>
  <si>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</si>
  <si>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</si>
  <si>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</si>
  <si>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</si>
  <si>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</si>
  <si>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</si>
  <si>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</si>
  <si>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</si>
  <si>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</si>
  <si>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</si>
  <si>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</si>
  <si>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</si>
  <si>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</si>
  <si>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</si>
  <si>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</si>
  <si>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</si>
  <si>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</si>
  <si>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</si>
  <si>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</si>
  <si>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</si>
  <si>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</si>
  <si>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</si>
  <si>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</si>
  <si>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</si>
  <si>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</si>
  <si>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</si>
  <si>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</si>
  <si>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</si>
  <si>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</si>
  <si>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</si>
  <si>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</si>
  <si>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</si>
  <si>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</si>
  <si>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</si>
  <si>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</si>
  <si>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</si>
  <si>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</si>
  <si>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</si>
  <si>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</si>
  <si>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</si>
  <si>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</si>
  <si>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</si>
  <si>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</si>
  <si>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</si>
  <si>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</si>
  <si>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</si>
  <si>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</si>
  <si>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</si>
  <si>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</si>
  <si>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</si>
  <si>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</si>
  <si>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</si>
  <si>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</si>
  <si>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</si>
  <si>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</si>
  <si>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</si>
  <si>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</si>
  <si>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</si>
  <si>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</si>
  <si>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</si>
  <si>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</si>
  <si>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</si>
  <si>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</si>
  <si>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</si>
  <si>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</si>
  <si>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</si>
  <si>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</si>
  <si>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</si>
  <si>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</si>
  <si>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</si>
  <si>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</si>
  <si>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</si>
  <si>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</si>
  <si>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</si>
  <si>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</si>
  <si>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</si>
  <si>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</si>
  <si>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</si>
  <si>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</si>
  <si>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</si>
  <si>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</si>
  <si>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</si>
  <si>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</si>
  <si>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</si>
  <si>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</si>
  <si>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</si>
  <si>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</si>
  <si>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</si>
  <si>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</si>
  <si>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</si>
  <si>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</si>
  <si>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</si>
  <si>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</si>
  <si>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</si>
  <si>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</si>
  <si>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</si>
  <si>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</si>
  <si>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</si>
  <si>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</si>
  <si>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</si>
  <si>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</si>
  <si>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</si>
  <si>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</si>
  <si>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</si>
  <si>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</si>
  <si>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</si>
  <si>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</si>
  <si>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</si>
  <si>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</si>
  <si>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</si>
  <si>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</si>
  <si>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</si>
  <si>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</si>
  <si>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</si>
  <si>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</si>
  <si>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</si>
  <si>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</si>
  <si>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</si>
  <si>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</si>
  <si>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</si>
  <si>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</si>
  <si>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</si>
  <si>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</si>
  <si>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</si>
  <si>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</si>
  <si>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</si>
  <si>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</si>
  <si>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</si>
  <si>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</si>
  <si>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</si>
  <si>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</si>
  <si>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</si>
  <si>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</si>
  <si>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</si>
  <si>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</si>
  <si>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</si>
  <si>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</si>
  <si>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</si>
  <si>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</si>
  <si>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</si>
  <si>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</si>
  <si>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</si>
  <si>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</si>
  <si>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</si>
  <si>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</si>
  <si>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</si>
  <si>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</si>
  <si>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</si>
  <si>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</si>
  <si>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</si>
  <si>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</si>
  <si>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</si>
  <si>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</si>
  <si>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</si>
  <si>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</si>
  <si>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</si>
  <si>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</si>
  <si>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</si>
  <si>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</si>
  <si>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</si>
  <si>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</si>
  <si>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</si>
  <si>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</si>
  <si>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</si>
  <si>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</si>
  <si>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</si>
  <si>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</si>
  <si>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</si>
  <si>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</si>
  <si>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</si>
  <si>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</si>
  <si>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</si>
  <si>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</si>
  <si>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</si>
  <si>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</si>
  <si>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</si>
  <si>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</si>
  <si>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</si>
  <si>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</si>
  <si>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</si>
  <si>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</si>
  <si>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</si>
  <si>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</si>
  <si>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</si>
  <si>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</si>
  <si>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</si>
  <si>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</si>
  <si>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</si>
  <si>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</si>
  <si>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</si>
  <si>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</si>
  <si>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</si>
  <si>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</si>
  <si>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</si>
  <si>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</si>
  <si>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</si>
  <si>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</si>
  <si>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</si>
  <si>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</si>
  <si>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</si>
  <si>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</si>
  <si>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</si>
  <si>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</si>
  <si>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</si>
  <si>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</si>
  <si>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</si>
  <si>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</si>
  <si>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</si>
  <si>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</si>
  <si>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</si>
  <si>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</si>
  <si>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</si>
  <si>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</si>
  <si>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</si>
  <si>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</si>
  <si>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</si>
  <si>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</si>
  <si>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</si>
  <si>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</si>
  <si>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</si>
  <si>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</si>
  <si>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</si>
  <si>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</si>
  <si>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</si>
  <si>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</si>
  <si>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</si>
  <si>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</si>
  <si>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</si>
  <si>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</si>
  <si>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</si>
  <si>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</si>
  <si>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</si>
  <si>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</si>
  <si>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</si>
  <si>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</si>
  <si>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</si>
  <si>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</si>
  <si>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</si>
  <si>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</si>
  <si>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</si>
  <si>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</si>
  <si>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</si>
  <si>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</si>
  <si>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</si>
  <si>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</si>
  <si>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</si>
  <si>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</si>
  <si>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</si>
  <si>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</si>
  <si>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</si>
  <si>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</si>
  <si>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</si>
  <si>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</si>
  <si>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</si>
  <si>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</si>
  <si>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</si>
  <si>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</si>
  <si>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</si>
  <si>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</si>
  <si>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</si>
  <si>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</si>
  <si>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</si>
  <si>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</si>
  <si>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</si>
  <si>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</si>
  <si>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</si>
  <si>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</si>
  <si>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</si>
  <si>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</si>
  <si>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</si>
  <si>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</si>
  <si>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</si>
  <si>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</si>
  <si>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</si>
  <si>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</si>
  <si>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</si>
  <si>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</si>
  <si>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</si>
  <si>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</si>
  <si>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</si>
  <si>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</si>
  <si>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</si>
  <si>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</si>
  <si>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</si>
  <si>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</si>
  <si>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</si>
  <si>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</si>
  <si>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</si>
  <si>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</si>
  <si>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</si>
  <si>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</si>
  <si>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</si>
  <si>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</si>
  <si>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</si>
  <si>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</si>
  <si>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</si>
  <si>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</si>
  <si>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</si>
  <si>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</si>
  <si>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</si>
  <si>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</si>
  <si>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</si>
  <si>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</si>
  <si>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</si>
  <si>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</si>
  <si>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</si>
  <si>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</si>
  <si>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</si>
  <si>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</si>
  <si>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</si>
  <si>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</si>
  <si>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</si>
  <si>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</si>
  <si>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</si>
  <si>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</si>
  <si>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</si>
  <si>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</si>
  <si>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</si>
  <si>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</si>
  <si>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</si>
  <si>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</si>
  <si>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</si>
  <si>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</si>
  <si>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</si>
  <si>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</si>
  <si>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</si>
  <si>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</si>
  <si>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</si>
  <si>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</si>
  <si>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</si>
  <si>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</si>
  <si>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</si>
  <si>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</si>
  <si>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</si>
  <si>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</si>
  <si>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</si>
  <si>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</si>
  <si>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</si>
  <si>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</si>
  <si>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</si>
  <si>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</si>
  <si>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</si>
  <si>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</si>
  <si>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</si>
  <si>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</si>
  <si>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</si>
  <si>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</si>
  <si>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</si>
  <si>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</si>
  <si>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</si>
  <si>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</si>
  <si>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</si>
  <si>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</si>
  <si>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</si>
  <si>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</si>
  <si>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</si>
  <si>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</si>
  <si>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</si>
  <si>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</si>
  <si>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</si>
  <si>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</si>
  <si>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</si>
  <si>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</si>
  <si>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</si>
  <si>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</si>
  <si>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</si>
  <si>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</si>
  <si>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</si>
  <si>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</si>
  <si>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</si>
  <si>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</si>
  <si>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</si>
  <si>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</si>
  <si>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</si>
  <si>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</si>
  <si>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</si>
  <si>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</si>
  <si>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</si>
  <si>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</si>
  <si>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</si>
  <si>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</si>
  <si>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</si>
  <si>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</si>
  <si>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</si>
  <si>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</si>
  <si>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</si>
  <si>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</si>
  <si>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</si>
  <si>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</si>
  <si>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</si>
  <si>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</si>
  <si>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</si>
  <si>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</si>
  <si>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</si>
  <si>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</si>
  <si>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</si>
  <si>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</si>
  <si>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</si>
  <si>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</si>
  <si>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</si>
  <si>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</si>
  <si>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</si>
  <si>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</si>
  <si>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</si>
  <si>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</si>
  <si>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</si>
  <si>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</si>
  <si>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</si>
  <si>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</si>
  <si>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</si>
  <si>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</si>
  <si>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</si>
  <si>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</si>
  <si>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</si>
  <si>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</si>
  <si>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</si>
  <si>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</si>
  <si>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</si>
  <si>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</si>
  <si>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</si>
  <si>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</si>
  <si>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</si>
  <si>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</si>
  <si>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</si>
  <si>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</si>
  <si>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</si>
  <si>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</si>
  <si>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</si>
  <si>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</si>
  <si>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</si>
  <si>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</si>
  <si>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</si>
  <si>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</si>
  <si>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</si>
  <si>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</si>
  <si>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</si>
  <si>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</si>
  <si>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</si>
  <si>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</si>
  <si>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</si>
  <si>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</si>
  <si>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</si>
  <si>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</si>
  <si>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</si>
  <si>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</si>
  <si>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</si>
  <si>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</si>
  <si>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</si>
  <si>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</si>
  <si>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</si>
  <si>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</si>
  <si>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</si>
  <si>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</si>
  <si>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</si>
  <si>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</si>
  <si>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</si>
  <si>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</si>
  <si>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</si>
  <si>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</si>
  <si>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</si>
  <si>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</si>
  <si>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</si>
  <si>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</si>
  <si>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</si>
  <si>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</si>
  <si>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</si>
  <si>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</si>
  <si>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</si>
  <si>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</si>
  <si>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</si>
  <si>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</si>
  <si>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</si>
  <si>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</si>
  <si>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</si>
  <si>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</si>
  <si>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</si>
  <si>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</si>
  <si>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</si>
  <si>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</si>
  <si>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</si>
  <si>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</si>
  <si>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</si>
  <si>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</si>
  <si>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</si>
  <si>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</si>
  <si>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</si>
  <si>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</si>
  <si>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</si>
  <si>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</si>
  <si>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</si>
  <si>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</si>
  <si>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</si>
  <si>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</si>
  <si>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</si>
  <si>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</si>
  <si>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</si>
  <si>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</si>
  <si>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</si>
  <si>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</si>
  <si>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</si>
  <si>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</si>
  <si>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</si>
  <si>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</si>
  <si>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</si>
  <si>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</si>
  <si>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</si>
  <si>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</si>
  <si>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</si>
  <si>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</si>
  <si>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</si>
  <si>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</si>
  <si>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</si>
  <si>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</si>
  <si>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</si>
  <si>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</si>
  <si>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</si>
  <si>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</si>
  <si>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</si>
  <si>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</si>
  <si>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</si>
  <si>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</si>
  <si>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</si>
  <si>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</si>
  <si>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</si>
  <si>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</si>
  <si>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</si>
  <si>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</si>
  <si>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</si>
  <si>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</si>
  <si>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</si>
  <si>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</si>
  <si>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</si>
  <si>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</si>
  <si>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</si>
  <si>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</si>
  <si>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</si>
  <si>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</si>
  <si>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</si>
  <si>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</si>
  <si>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</si>
  <si>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</si>
  <si>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</si>
  <si>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</si>
  <si>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</si>
  <si>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</si>
  <si>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</si>
  <si>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</si>
  <si>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</si>
  <si>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</si>
  <si>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</si>
  <si>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</si>
  <si>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</si>
  <si>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</si>
  <si>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</si>
  <si>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</si>
  <si>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</si>
  <si>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</si>
  <si>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</si>
  <si>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</si>
  <si>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</si>
  <si>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</si>
  <si>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</si>
  <si>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</si>
  <si>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</si>
  <si>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</si>
  <si>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</si>
  <si>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</si>
  <si>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</si>
  <si>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</si>
  <si>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</si>
  <si>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</si>
  <si>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</si>
  <si>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</si>
  <si>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</si>
  <si>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</si>
  <si>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</si>
  <si>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</si>
  <si>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</si>
  <si>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</si>
  <si>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</si>
  <si>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</si>
  <si>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</si>
  <si>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</si>
  <si>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</si>
  <si>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</si>
  <si>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</si>
  <si>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</si>
  <si>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</si>
  <si>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</si>
  <si>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</si>
  <si>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</si>
  <si>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</si>
  <si>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</si>
  <si>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</si>
  <si>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</si>
  <si>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</si>
  <si>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</si>
  <si>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</si>
  <si>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</si>
  <si>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</si>
  <si>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</si>
  <si>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</si>
  <si>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</si>
  <si>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</si>
  <si>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</si>
  <si>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</si>
  <si>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</si>
  <si>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</si>
  <si>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</si>
  <si>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</si>
  <si>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</si>
  <si>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</si>
  <si>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</si>
  <si>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</si>
  <si>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</si>
  <si>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</si>
  <si>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</si>
  <si>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</si>
  <si>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</si>
  <si>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</si>
  <si>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</si>
  <si>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</si>
  <si>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</si>
  <si>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</si>
  <si>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</si>
  <si>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</si>
  <si>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</si>
  <si>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</si>
  <si>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</si>
  <si>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</si>
  <si>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</si>
  <si>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</si>
  <si>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</si>
  <si>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</si>
  <si>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</si>
  <si>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</si>
  <si>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</si>
  <si>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</si>
  <si>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</si>
  <si>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</si>
  <si>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</si>
  <si>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</si>
  <si>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</si>
  <si>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</si>
  <si>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</si>
  <si>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</si>
  <si>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</si>
  <si>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</si>
  <si>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</si>
  <si>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</si>
  <si>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</si>
  <si>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</si>
  <si>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</si>
  <si>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</si>
  <si>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</si>
  <si>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</si>
  <si>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</si>
  <si>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</si>
  <si>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</si>
  <si>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</si>
  <si>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</si>
  <si>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</si>
  <si>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</si>
  <si>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</si>
  <si>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</si>
  <si>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</si>
  <si>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</si>
  <si>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</si>
  <si>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</si>
  <si>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</si>
  <si>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</si>
  <si>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</si>
  <si>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</si>
  <si>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</si>
  <si>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</si>
  <si>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</si>
  <si>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</si>
  <si>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</si>
  <si>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</si>
  <si>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</si>
  <si>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</si>
  <si>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</si>
  <si>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</si>
  <si>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</si>
  <si>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</si>
  <si>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</si>
  <si>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</si>
  <si>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</si>
  <si>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</si>
  <si>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</si>
  <si>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</si>
  <si>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</si>
  <si>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</si>
  <si>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</si>
  <si>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</si>
  <si>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</si>
  <si>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</si>
  <si>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</si>
  <si>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</si>
  <si>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</si>
  <si>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</si>
  <si>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</si>
  <si>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</si>
  <si>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</si>
  <si>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</si>
  <si>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</si>
  <si>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</si>
  <si>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</si>
  <si>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</si>
  <si>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</si>
  <si>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</si>
  <si>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</si>
  <si>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</si>
  <si>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</si>
  <si>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</si>
  <si>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</si>
  <si>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</si>
  <si>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</si>
  <si>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</si>
  <si>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</si>
  <si>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</si>
  <si>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</si>
  <si>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</si>
  <si>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</si>
  <si>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</si>
  <si>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</si>
  <si>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</si>
  <si>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</si>
  <si>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</si>
  <si>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</si>
  <si>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</si>
  <si>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</si>
  <si>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</si>
  <si>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</si>
  <si>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</si>
  <si>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</si>
  <si>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</si>
  <si>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</si>
  <si>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</si>
  <si>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</si>
  <si>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</si>
  <si>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</si>
  <si>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</si>
  <si>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</si>
  <si>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</si>
  <si>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</si>
  <si>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</si>
  <si>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</si>
  <si>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</si>
  <si>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</si>
  <si>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</si>
  <si>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</si>
  <si>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</si>
  <si>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</si>
  <si>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</si>
  <si>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</si>
  <si>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</si>
  <si>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</si>
  <si>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</si>
  <si>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</si>
  <si>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</si>
  <si>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</si>
  <si>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</si>
  <si>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</si>
  <si>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</si>
  <si>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</si>
  <si>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</si>
  <si>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</si>
  <si>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</si>
  <si>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</si>
  <si>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</si>
  <si>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</si>
  <si>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</si>
  <si>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</si>
  <si>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</si>
  <si>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</si>
  <si>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</si>
  <si>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</si>
  <si>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</si>
  <si>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</si>
  <si>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</si>
  <si>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</si>
  <si>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</si>
  <si>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</si>
  <si>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</si>
  <si>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</si>
  <si>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</si>
  <si>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</si>
  <si>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</si>
  <si>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</si>
  <si>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</si>
  <si>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</si>
  <si>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</si>
  <si>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</si>
  <si>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</si>
  <si>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</si>
  <si>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</si>
  <si>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</si>
  <si>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</si>
  <si>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</si>
  <si>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</si>
  <si>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</si>
  <si>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</si>
  <si>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</si>
  <si>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</si>
  <si>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</si>
  <si>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</si>
  <si>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</si>
  <si>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</si>
  <si>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</si>
  <si>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</si>
  <si>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</si>
  <si>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</si>
  <si>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</si>
  <si>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</si>
  <si>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</si>
  <si>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</si>
  <si>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</si>
  <si>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</si>
  <si>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</si>
  <si>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</si>
  <si>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</si>
  <si>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</si>
  <si>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</si>
  <si>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</si>
  <si>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</si>
  <si>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</si>
  <si>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</si>
  <si>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</si>
  <si>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</si>
  <si>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</si>
  <si>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</si>
  <si>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</si>
  <si>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</si>
  <si>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</si>
  <si>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</si>
  <si>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</si>
  <si>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</si>
  <si>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</si>
  <si>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</si>
  <si>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</si>
  <si>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</si>
  <si>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</si>
  <si>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</si>
  <si>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</si>
  <si>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</si>
  <si>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</si>
  <si>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</si>
  <si>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</si>
  <si>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</si>
  <si>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</si>
  <si>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</si>
  <si>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</si>
  <si>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</si>
  <si>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</si>
  <si>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</si>
  <si>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</si>
  <si>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</si>
  <si>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</si>
  <si>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</si>
  <si>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</si>
  <si>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</si>
  <si>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</si>
  <si>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</si>
  <si>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</si>
  <si>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</si>
  <si>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</si>
  <si>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</si>
  <si>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</si>
  <si>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</si>
  <si>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</si>
  <si>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</si>
  <si>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</si>
  <si>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</si>
  <si>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</si>
  <si>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</si>
  <si>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</si>
  <si>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</si>
  <si>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</si>
  <si>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</si>
  <si>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</si>
  <si>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</si>
  <si>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</si>
  <si>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</si>
  <si>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</si>
  <si>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</si>
  <si>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</si>
  <si>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</si>
  <si>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</si>
  <si>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</si>
  <si>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</si>
  <si>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</si>
  <si>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</si>
  <si>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</si>
  <si>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</si>
  <si>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</si>
  <si>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</si>
  <si>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</si>
  <si>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</si>
  <si>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</si>
  <si>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</si>
  <si>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</si>
  <si>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</si>
  <si>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</si>
  <si>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</si>
  <si>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</si>
  <si>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</si>
  <si>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</si>
  <si>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</si>
  <si>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</si>
  <si>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</si>
  <si>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</si>
  <si>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</si>
  <si>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</si>
  <si>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</si>
  <si>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</si>
  <si>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</si>
  <si>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</si>
  <si>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</si>
  <si>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</si>
  <si>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</si>
  <si>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</si>
  <si>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</si>
  <si>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</si>
  <si>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</si>
  <si>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</si>
  <si>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</si>
  <si>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</si>
  <si>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</si>
  <si>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</si>
  <si>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</si>
  <si>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</si>
  <si>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</si>
  <si>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</si>
  <si>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</si>
  <si>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</si>
  <si>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</si>
  <si>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</si>
  <si>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</si>
  <si>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</si>
  <si>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</si>
  <si>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</si>
  <si>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</si>
  <si>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</si>
  <si>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</si>
  <si>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</si>
  <si>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</si>
  <si>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</si>
  <si>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</si>
  <si>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</si>
  <si>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</si>
  <si>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</si>
  <si>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</si>
  <si>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</si>
  <si>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</si>
  <si>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</si>
  <si>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</si>
  <si>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</si>
  <si>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</si>
  <si>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</si>
  <si>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</si>
  <si>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</si>
  <si>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</si>
  <si>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</si>
  <si>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</si>
  <si>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</si>
  <si>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</si>
  <si>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</si>
  <si>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</si>
  <si>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</si>
  <si>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</si>
  <si>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</si>
  <si>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</si>
  <si>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</si>
  <si>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</si>
  <si>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</si>
  <si>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</si>
  <si>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</si>
  <si>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</si>
  <si>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</si>
  <si>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</si>
  <si>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</si>
  <si>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</si>
  <si>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</si>
  <si>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</si>
  <si>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</si>
  <si>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</si>
  <si>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</si>
  <si>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</si>
  <si>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</si>
  <si>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</si>
  <si>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</si>
  <si>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</si>
  <si>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</si>
  <si>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</si>
  <si>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</si>
  <si>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</si>
  <si>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</si>
  <si>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</si>
  <si>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</si>
  <si>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</si>
  <si>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</si>
  <si>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</si>
  <si>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</si>
  <si>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</si>
  <si>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</si>
  <si>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</si>
  <si>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</si>
  <si>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</si>
  <si>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</si>
  <si>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</si>
  <si>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</si>
  <si>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</si>
  <si>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</si>
  <si>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</si>
  <si>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</si>
  <si>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</si>
  <si>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</si>
  <si>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</si>
  <si>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</si>
  <si>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</si>
  <si>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</si>
  <si>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</si>
  <si>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</si>
  <si>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</si>
  <si>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</si>
  <si>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</si>
  <si>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</si>
  <si>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</si>
  <si>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</si>
  <si>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</si>
  <si>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</si>
  <si>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</si>
  <si>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</si>
  <si>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</si>
  <si>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</si>
  <si>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</si>
  <si>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</si>
  <si>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</si>
  <si>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</si>
  <si>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</si>
  <si>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</si>
  <si>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</si>
  <si>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</si>
  <si>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</si>
  <si>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</si>
  <si>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</si>
  <si>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</si>
  <si>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</si>
  <si>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</si>
  <si>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</si>
  <si>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</si>
  <si>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</si>
  <si>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</si>
  <si>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</si>
  <si>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</si>
  <si>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</si>
  <si>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</si>
  <si>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</si>
  <si>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</si>
  <si>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</si>
  <si>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</si>
  <si>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</si>
  <si>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</si>
  <si>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</si>
  <si>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</si>
  <si>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</si>
  <si>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</si>
  <si>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</si>
  <si>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</si>
  <si>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</si>
  <si>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</si>
  <si>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</si>
  <si>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</si>
  <si>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</si>
  <si>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</si>
  <si>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</si>
  <si>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</si>
  <si>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</si>
  <si>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</si>
  <si>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</si>
  <si>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</si>
  <si>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</si>
  <si>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</si>
  <si>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</si>
  <si>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</si>
  <si>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</si>
  <si>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</si>
  <si>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</si>
  <si>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</si>
  <si>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</si>
  <si>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</si>
  <si>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</si>
  <si>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</si>
  <si>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</si>
  <si>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</si>
  <si>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</si>
  <si>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</si>
  <si>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</si>
  <si>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</si>
  <si>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</si>
  <si>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</si>
  <si>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</si>
  <si>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</si>
  <si>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</si>
  <si>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</si>
  <si>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</si>
  <si>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</si>
  <si>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</si>
  <si>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</si>
  <si>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</si>
  <si>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</si>
  <si>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</si>
  <si>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</si>
  <si>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</si>
  <si>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</si>
  <si>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</si>
  <si>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</si>
  <si>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</si>
  <si>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</si>
  <si>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</si>
  <si>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</si>
  <si>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</si>
  <si>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</si>
  <si>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</si>
  <si>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</si>
  <si>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</si>
  <si>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</si>
  <si>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</si>
  <si>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</si>
  <si>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</si>
  <si>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</si>
  <si>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</si>
  <si>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</si>
  <si>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</si>
  <si>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</si>
  <si>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</si>
  <si>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</si>
  <si>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</si>
  <si>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</si>
  <si>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</si>
  <si>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</si>
  <si>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</si>
  <si>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</si>
  <si>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</si>
  <si>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</si>
  <si>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</si>
  <si>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</si>
  <si>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</si>
  <si>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</si>
  <si>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</si>
  <si>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</si>
  <si>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</si>
  <si>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</si>
  <si>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</si>
  <si>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</si>
  <si>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</si>
  <si>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</si>
  <si>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</si>
  <si>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</si>
  <si>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</si>
  <si>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</si>
  <si>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</si>
  <si>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</si>
  <si>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</si>
  <si>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</si>
  <si>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</si>
  <si>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</si>
  <si>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</si>
  <si>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</si>
  <si>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</si>
  <si>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</si>
  <si>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</si>
  <si>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</si>
  <si>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</si>
  <si>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</si>
  <si>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</si>
  <si>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</si>
  <si>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</si>
  <si>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</si>
  <si>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</si>
  <si>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</si>
  <si>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</si>
  <si>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</si>
  <si>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</si>
  <si>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</si>
  <si>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</si>
  <si>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</si>
  <si>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</si>
  <si>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</si>
  <si>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</si>
  <si>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</si>
  <si>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</si>
  <si>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</si>
  <si>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</si>
  <si>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</si>
  <si>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</si>
  <si>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</si>
  <si>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</si>
  <si>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</si>
  <si>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</si>
  <si>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</si>
  <si>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</si>
  <si>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</si>
  <si>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</si>
  <si>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</si>
  <si>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</si>
  <si>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</si>
  <si>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</si>
  <si>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</si>
  <si>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</si>
  <si>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</si>
  <si>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</si>
  <si>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</si>
  <si>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</si>
  <si>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</si>
  <si>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</si>
  <si>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</si>
  <si>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</si>
  <si>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</si>
  <si>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</si>
  <si>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</si>
  <si>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</si>
  <si>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</si>
  <si>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</si>
  <si>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</si>
  <si>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</si>
  <si>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</si>
  <si>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</si>
  <si>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</si>
  <si>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</si>
  <si>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</si>
  <si>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</si>
  <si>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</si>
  <si>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</si>
  <si>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</si>
  <si>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</si>
  <si>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</si>
  <si>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</si>
  <si>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</si>
  <si>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</si>
  <si>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</si>
  <si>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</si>
  <si>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</si>
  <si>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</si>
  <si>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</si>
  <si>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</si>
  <si>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</si>
  <si>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</si>
  <si>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</si>
  <si>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</si>
  <si>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</si>
  <si>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</si>
  <si>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</si>
  <si>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</si>
  <si>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</si>
  <si>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</si>
  <si>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</si>
  <si>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</si>
  <si>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</si>
  <si>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</si>
  <si>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</si>
  <si>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</si>
  <si>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</si>
  <si>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</si>
  <si>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</si>
  <si>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</si>
  <si>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</si>
  <si>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</si>
  <si>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</si>
  <si>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</si>
  <si>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</si>
  <si>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</si>
  <si>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</si>
  <si>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</si>
  <si>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</si>
  <si>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</si>
  <si>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</si>
  <si>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</si>
  <si>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</si>
  <si>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</si>
  <si>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</si>
  <si>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</si>
  <si>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</si>
  <si>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</si>
  <si>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</si>
  <si>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</si>
  <si>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</si>
  <si>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</si>
  <si>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</si>
  <si>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</si>
  <si>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</si>
  <si>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</si>
  <si>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</si>
  <si>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</si>
  <si>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</si>
  <si>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</si>
  <si>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</si>
  <si>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</si>
  <si>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</si>
  <si>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</si>
  <si>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</si>
  <si>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</si>
  <si>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</si>
  <si>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</si>
  <si>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</si>
  <si>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</si>
  <si>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</si>
  <si>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</si>
  <si>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</si>
  <si>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</si>
  <si>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</si>
  <si>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</si>
  <si>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</si>
  <si>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</si>
  <si>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</si>
  <si>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</si>
  <si>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</si>
  <si>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</si>
  <si>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</si>
  <si>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</si>
  <si>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</si>
  <si>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</si>
  <si>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</si>
  <si>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</si>
  <si>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</si>
  <si>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</si>
  <si>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</si>
  <si>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</si>
  <si>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</si>
  <si>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</si>
  <si>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</si>
  <si>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</si>
  <si>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</si>
  <si>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</si>
  <si>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</si>
  <si>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</si>
  <si>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</si>
  <si>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</si>
  <si>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</si>
  <si>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</si>
  <si>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</si>
  <si>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</si>
  <si>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</si>
  <si>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</si>
  <si>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</si>
  <si>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</si>
  <si>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</si>
  <si>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</si>
  <si>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</si>
  <si>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</si>
  <si>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</si>
  <si>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</si>
  <si>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</si>
  <si>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</si>
  <si>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</si>
  <si>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</si>
  <si>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</si>
  <si>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</si>
  <si>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</si>
  <si>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</si>
  <si>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</si>
  <si>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</si>
  <si>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</si>
  <si>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</si>
  <si>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</si>
  <si>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</si>
  <si>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</si>
  <si>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</si>
  <si>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</si>
  <si>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</si>
  <si>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</si>
  <si>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</si>
  <si>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</si>
  <si>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</si>
  <si>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</si>
  <si>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</si>
  <si>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</si>
  <si>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</si>
  <si>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</si>
  <si>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</si>
  <si>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</si>
  <si>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</si>
  <si>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</si>
  <si>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</si>
  <si>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</si>
  <si>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</si>
  <si>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</si>
  <si>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</si>
  <si>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</si>
  <si>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</si>
  <si>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</si>
  <si>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</si>
  <si>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</si>
  <si>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</si>
  <si>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</si>
  <si>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</si>
  <si>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</si>
  <si>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</si>
  <si>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</si>
  <si>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</si>
  <si>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</si>
  <si>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</si>
  <si>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</si>
  <si>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</si>
  <si>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</si>
  <si>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</si>
  <si>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</si>
  <si>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</si>
  <si>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</si>
  <si>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</si>
  <si>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</si>
  <si>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</si>
  <si>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</si>
  <si>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</si>
  <si>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</si>
  <si>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</si>
  <si>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</si>
  <si>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</si>
  <si>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</si>
  <si>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</si>
  <si>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</si>
  <si>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</si>
  <si>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</si>
  <si>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</si>
  <si>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</si>
  <si>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</si>
  <si>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</si>
  <si>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</si>
  <si>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</si>
  <si>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</si>
  <si>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</si>
  <si>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</si>
  <si>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</si>
  <si>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</si>
  <si>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</si>
  <si>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</si>
  <si>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</si>
  <si>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</si>
  <si>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</si>
  <si>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</si>
  <si>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</si>
  <si>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</si>
  <si>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</si>
  <si>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</si>
  <si>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</si>
  <si>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</si>
  <si>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</si>
  <si>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</si>
  <si>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</si>
  <si>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</si>
  <si>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</si>
  <si>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</si>
  <si>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</si>
  <si>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</si>
  <si>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</si>
  <si>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</si>
  <si>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</si>
  <si>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</si>
  <si>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</si>
  <si>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</si>
  <si>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</si>
  <si>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</si>
  <si>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</si>
  <si>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</si>
  <si>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</si>
  <si>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</si>
  <si>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</si>
  <si>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</si>
  <si>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</si>
  <si>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</si>
  <si>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</si>
  <si>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</si>
  <si>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</si>
  <si>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</si>
  <si>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</si>
  <si>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</si>
  <si>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</si>
  <si>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</si>
  <si>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</si>
  <si>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</si>
  <si>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</si>
  <si>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</si>
  <si>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</si>
  <si>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</si>
  <si>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</si>
  <si>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</si>
  <si>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</si>
  <si>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</si>
  <si>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</si>
  <si>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</si>
  <si>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</si>
  <si>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</si>
  <si>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</si>
  <si>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</si>
  <si>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</si>
  <si>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</si>
  <si>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</si>
  <si>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</si>
  <si>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</si>
  <si>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</si>
  <si>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</si>
  <si>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</si>
  <si>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</si>
  <si>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</si>
  <si>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</si>
  <si>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</si>
  <si>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</si>
  <si>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</si>
  <si>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</si>
  <si>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</si>
  <si>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</si>
  <si>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</si>
  <si>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</si>
  <si>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</si>
  <si>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</si>
  <si>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</si>
  <si>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</si>
  <si>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</si>
  <si>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</si>
  <si>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</si>
  <si>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</si>
  <si>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</si>
  <si>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</si>
  <si>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</si>
  <si>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</si>
  <si>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</si>
  <si>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</si>
  <si>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</si>
  <si>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</si>
  <si>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</si>
  <si>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</si>
  <si>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</si>
  <si>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</si>
  <si>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</si>
  <si>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</si>
  <si>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</si>
  <si>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</si>
  <si>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</si>
  <si>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</si>
  <si>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</si>
  <si>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</si>
  <si>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</si>
  <si>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</si>
  <si>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</si>
  <si>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</si>
  <si>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</si>
  <si>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</si>
  <si>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</si>
  <si>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</si>
  <si>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</si>
  <si>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</si>
  <si>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</si>
  <si>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</si>
  <si>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</si>
  <si>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</si>
  <si>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</si>
  <si>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</si>
  <si>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</si>
  <si>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</si>
  <si>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</si>
  <si>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</si>
  <si>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</si>
  <si>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</si>
  <si>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</si>
  <si>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</si>
  <si>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</si>
  <si>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</si>
  <si>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</si>
  <si>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</si>
  <si>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</si>
  <si>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</si>
  <si>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</si>
  <si>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</si>
  <si>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</si>
  <si>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</si>
  <si>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</si>
  <si>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</si>
  <si>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</si>
  <si>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</si>
  <si>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</si>
  <si>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</si>
  <si>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</si>
  <si>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</si>
  <si>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</si>
  <si>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</si>
  <si>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</si>
  <si>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</si>
  <si>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</si>
  <si>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</si>
  <si>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</si>
  <si>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</si>
  <si>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</si>
  <si>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</si>
  <si>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</si>
  <si>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</si>
  <si>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</si>
  <si>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</si>
  <si>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</si>
  <si>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</si>
  <si>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</si>
  <si>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</si>
  <si>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</si>
  <si>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</si>
  <si>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</si>
  <si>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</si>
  <si>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</si>
  <si>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</si>
  <si>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</si>
  <si>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</si>
  <si>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</si>
  <si>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</si>
  <si>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</si>
  <si>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</si>
  <si>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</si>
  <si>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</si>
  <si>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</si>
  <si>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</si>
  <si>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</si>
  <si>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</si>
  <si>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</si>
  <si>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</si>
  <si>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</si>
  <si>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</si>
  <si>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</si>
  <si>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</si>
  <si>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</si>
  <si>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</si>
  <si>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</si>
  <si>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</si>
  <si>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</si>
  <si>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</si>
  <si>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</si>
  <si>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</si>
  <si>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</si>
  <si>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</si>
  <si>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</si>
  <si>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</si>
  <si>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</si>
  <si>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</si>
  <si>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</si>
  <si>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</si>
  <si>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</si>
  <si>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</si>
  <si>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</si>
  <si>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</si>
  <si>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</si>
  <si>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</si>
  <si>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</si>
  <si>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</si>
  <si>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</si>
  <si>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</si>
  <si>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</si>
  <si>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</si>
  <si>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</si>
  <si>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</si>
  <si>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</si>
  <si>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</si>
  <si>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</si>
  <si>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</si>
  <si>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</si>
  <si>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</si>
  <si>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</si>
  <si>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</si>
  <si>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</si>
  <si>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</si>
  <si>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</si>
  <si>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</si>
  <si>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</si>
  <si>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</si>
  <si>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</si>
  <si>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</si>
  <si>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</si>
  <si>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</si>
  <si>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</si>
  <si>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</si>
  <si>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</si>
  <si>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</si>
  <si>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</si>
  <si>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</si>
  <si>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</si>
  <si>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</si>
  <si>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</si>
  <si>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</si>
  <si>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</si>
  <si>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</si>
  <si>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</si>
  <si>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</si>
  <si>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</si>
  <si>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</si>
  <si>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</si>
  <si>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</si>
  <si>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</si>
  <si>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</si>
  <si>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</si>
  <si>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</si>
  <si>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</si>
  <si>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</si>
  <si>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</si>
  <si>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</si>
  <si>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</si>
  <si>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</si>
  <si>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</si>
  <si>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</si>
  <si>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</si>
  <si>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</si>
  <si>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</si>
  <si>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</si>
  <si>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</si>
  <si>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</si>
  <si>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</si>
  <si>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</si>
  <si>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</si>
  <si>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</si>
  <si>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</si>
  <si>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</si>
  <si>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</si>
  <si>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</si>
  <si>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</si>
  <si>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</si>
  <si>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</si>
  <si>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</si>
  <si>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</si>
  <si>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</si>
  <si>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</si>
  <si>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</si>
  <si>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</si>
  <si>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</si>
  <si>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</si>
  <si>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</si>
  <si>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</si>
  <si>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</si>
  <si>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</si>
  <si>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</si>
  <si>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</si>
  <si>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</si>
  <si>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</si>
  <si>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</si>
  <si>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</si>
  <si>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</si>
  <si>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</si>
  <si>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</si>
  <si>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</si>
  <si>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</si>
  <si>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</si>
  <si>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</si>
  <si>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</si>
  <si>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</si>
  <si>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</si>
  <si>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</si>
  <si>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</si>
  <si>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</si>
  <si>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</si>
  <si>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</si>
  <si>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</si>
  <si>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</si>
  <si>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</si>
  <si>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</si>
  <si>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</si>
  <si>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</si>
  <si>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</si>
  <si>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</si>
  <si>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</si>
  <si>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</si>
  <si>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</si>
  <si>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</si>
  <si>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</si>
  <si>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</si>
  <si>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</si>
  <si>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</si>
  <si>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</si>
  <si>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</si>
  <si>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</si>
  <si>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</si>
  <si>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</si>
  <si>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</si>
  <si>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</si>
  <si>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</si>
  <si>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</si>
  <si>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</si>
  <si>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</si>
  <si>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</si>
  <si>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</si>
  <si>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</si>
  <si>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</si>
  <si>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</si>
  <si>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</si>
  <si>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</si>
  <si>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</si>
  <si>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</si>
  <si>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</si>
  <si>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</si>
  <si>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</si>
  <si>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</si>
  <si>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</si>
  <si>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</si>
  <si>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</si>
  <si>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</si>
  <si>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</si>
  <si>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</si>
  <si>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</si>
  <si>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</si>
  <si>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</si>
  <si>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</si>
  <si>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</si>
  <si>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</si>
  <si>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</si>
  <si>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</si>
  <si>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</si>
  <si>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</si>
  <si>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</si>
  <si>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</si>
  <si>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</si>
  <si>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</si>
  <si>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</si>
  <si>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</si>
  <si>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</si>
  <si>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</si>
  <si>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</si>
  <si>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</si>
  <si>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</si>
  <si>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</si>
  <si>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</si>
  <si>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</si>
  <si>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</si>
  <si>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</si>
  <si>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</si>
  <si>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</si>
  <si>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</si>
  <si>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</si>
  <si>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</si>
  <si>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</si>
  <si>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</si>
  <si>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</si>
  <si>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</si>
  <si>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</si>
  <si>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</si>
  <si>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</si>
  <si>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</si>
  <si>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</si>
  <si>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</si>
  <si>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</si>
  <si>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</si>
  <si>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</si>
  <si>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</si>
  <si>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</si>
  <si>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</si>
  <si>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</si>
  <si>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</si>
  <si>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</si>
  <si>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</si>
  <si>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</si>
  <si>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</si>
  <si>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</si>
  <si>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</si>
  <si>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</si>
  <si>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</si>
  <si>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</si>
  <si>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</si>
  <si>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</si>
  <si>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</si>
  <si>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</si>
  <si>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</si>
  <si>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</si>
  <si>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</si>
  <si>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</si>
  <si>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</si>
  <si>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</si>
  <si>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</si>
  <si>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</si>
  <si>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</si>
  <si>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</si>
  <si>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</si>
  <si>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</si>
  <si>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</si>
  <si>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</si>
  <si>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</si>
  <si>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</si>
  <si>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</si>
  <si>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</si>
  <si>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</si>
  <si>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</si>
  <si>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</si>
  <si>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</si>
  <si>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</si>
  <si>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</si>
  <si>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</si>
  <si>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</si>
  <si>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</si>
  <si>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</si>
  <si>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</si>
  <si>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</si>
  <si>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</si>
  <si>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</si>
  <si>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</si>
  <si>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</si>
  <si>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</si>
  <si>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</si>
  <si>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</si>
  <si>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</si>
  <si>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</si>
  <si>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</si>
  <si>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</si>
  <si>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</si>
  <si>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</si>
  <si>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</si>
  <si>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</si>
  <si>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</si>
  <si>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</si>
  <si>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</si>
  <si>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</si>
  <si>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</si>
  <si>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</si>
  <si>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</si>
  <si>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</si>
  <si>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</si>
  <si>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</si>
  <si>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</si>
  <si>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</si>
  <si>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</si>
  <si>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</si>
  <si>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</si>
  <si>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</si>
  <si>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</si>
  <si>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</si>
  <si>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</si>
  <si>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</si>
  <si>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</si>
  <si>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</si>
  <si>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</si>
  <si>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</si>
  <si>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</si>
  <si>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</si>
  <si>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</si>
  <si>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</si>
  <si>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</si>
  <si>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</si>
  <si>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</si>
  <si>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</si>
  <si>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</si>
  <si>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</si>
  <si>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</si>
  <si>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</si>
  <si>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</si>
  <si>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</si>
  <si>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</si>
  <si>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</si>
  <si>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</si>
  <si>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</si>
  <si>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</si>
  <si>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</si>
  <si>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</si>
  <si>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</si>
  <si>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</si>
  <si>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</si>
  <si>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</si>
  <si>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</si>
  <si>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</si>
  <si>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</si>
  <si>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</si>
  <si>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</si>
  <si>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</si>
  <si>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</si>
  <si>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</si>
  <si>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</si>
  <si>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</si>
  <si>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</si>
  <si>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</si>
  <si>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</si>
  <si>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</si>
  <si>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</si>
  <si>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</si>
  <si>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</si>
  <si>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</si>
  <si>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</si>
  <si>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</si>
  <si>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</si>
  <si>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</si>
  <si>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</si>
  <si>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</si>
  <si>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</si>
  <si>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</si>
  <si>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</si>
  <si>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</si>
  <si>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</si>
  <si>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</si>
  <si>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</si>
  <si>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</si>
  <si>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</si>
  <si>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</si>
  <si>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</si>
  <si>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</si>
  <si>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</si>
  <si>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</si>
  <si>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</si>
  <si>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</si>
  <si>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</si>
  <si>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</si>
  <si>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</si>
  <si>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</si>
  <si>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</si>
  <si>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</si>
  <si>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</si>
  <si>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</si>
  <si>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</si>
  <si>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</si>
  <si>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</si>
  <si>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</si>
  <si>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</si>
  <si>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</si>
  <si>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</si>
  <si>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</si>
  <si>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</si>
  <si>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</si>
  <si>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</si>
  <si>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</si>
  <si>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</si>
  <si>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</si>
  <si>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</si>
  <si>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</si>
  <si>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</si>
  <si>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</si>
  <si>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</si>
  <si>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</si>
  <si>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</si>
  <si>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</si>
  <si>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</si>
  <si>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</si>
  <si>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</si>
  <si>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</si>
  <si>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</si>
  <si>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</si>
  <si>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</si>
  <si>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</si>
  <si>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</si>
  <si>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</si>
  <si>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</si>
  <si>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</si>
  <si>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</si>
  <si>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</si>
  <si>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</si>
  <si>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</si>
  <si>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</si>
  <si>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</si>
  <si>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</si>
  <si>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</si>
  <si>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</si>
  <si>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</si>
  <si>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</si>
  <si>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</si>
  <si>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</si>
  <si>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</si>
  <si>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</si>
  <si>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</si>
  <si>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</si>
  <si>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</si>
  <si>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</si>
  <si>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</si>
  <si>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</si>
  <si>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</si>
  <si>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</si>
  <si>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</si>
  <si>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</si>
  <si>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</si>
  <si>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</si>
  <si>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</si>
  <si>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</si>
  <si>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</si>
  <si>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</si>
  <si>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</si>
  <si>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</si>
  <si>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</si>
  <si>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</si>
  <si>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</si>
  <si>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</si>
  <si>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</si>
  <si>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</si>
  <si>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</si>
  <si>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</si>
  <si>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</si>
  <si>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</si>
  <si>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</si>
  <si>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</si>
  <si>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</si>
  <si>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</si>
  <si>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</si>
  <si>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</si>
  <si>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</si>
  <si>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</si>
  <si>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</si>
  <si>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</si>
  <si>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</si>
  <si>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</si>
  <si>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</si>
  <si>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</si>
  <si>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</si>
  <si>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</si>
  <si>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</si>
  <si>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</si>
  <si>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</si>
  <si>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</si>
  <si>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</si>
  <si>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</si>
  <si>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</si>
  <si>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</si>
  <si>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</si>
  <si>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</si>
  <si>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</si>
  <si>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</si>
  <si>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</si>
  <si>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</si>
  <si>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</si>
  <si>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</si>
  <si>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</si>
  <si>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</si>
  <si>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</si>
  <si>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</si>
  <si>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</si>
  <si>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</si>
  <si>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</si>
  <si>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</si>
  <si>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</si>
  <si>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</si>
  <si>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</si>
  <si>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</si>
  <si>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</si>
  <si>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</si>
  <si>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</si>
  <si>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</si>
  <si>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</si>
  <si>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</si>
  <si>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</si>
  <si>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</si>
  <si>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</si>
  <si>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</si>
  <si>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</si>
  <si>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</si>
  <si>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</si>
  <si>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</si>
  <si>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</si>
  <si>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</si>
  <si>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</si>
  <si>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</si>
  <si>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</si>
  <si>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</si>
  <si>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</si>
  <si>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</si>
  <si>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</si>
  <si>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</si>
  <si>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</si>
  <si>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</si>
  <si>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</si>
  <si>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</si>
  <si>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</si>
  <si>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</si>
  <si>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</si>
  <si>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</si>
  <si>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</si>
  <si>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</si>
  <si>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</si>
  <si>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</si>
  <si>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</si>
  <si>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</si>
  <si>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</si>
  <si>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</si>
  <si>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</si>
  <si>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</si>
  <si>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</si>
  <si>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</si>
  <si>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</si>
  <si>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</si>
  <si>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</si>
  <si>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</si>
  <si>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</si>
  <si>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</si>
  <si>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</si>
  <si>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</si>
  <si>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</si>
  <si>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</si>
  <si>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</si>
  <si>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</si>
  <si>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</si>
  <si>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</si>
  <si>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</si>
  <si>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</si>
  <si>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</si>
  <si>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</si>
  <si>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</si>
  <si>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</si>
  <si>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</si>
  <si>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</si>
  <si>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</si>
  <si>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</si>
  <si>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</si>
  <si>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</si>
  <si>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</si>
  <si>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</si>
  <si>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</si>
  <si>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</si>
  <si>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</si>
  <si>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</si>
  <si>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</si>
  <si>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</si>
  <si>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</si>
  <si>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</si>
  <si>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</si>
  <si>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</si>
  <si>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</si>
  <si>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</si>
  <si>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</si>
  <si>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</si>
  <si>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</si>
  <si>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</si>
  <si>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</si>
  <si>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</si>
  <si>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</si>
  <si>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</si>
  <si>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</si>
  <si>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</si>
  <si>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</si>
  <si>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</si>
  <si>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</si>
  <si>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</si>
  <si>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</si>
  <si>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</si>
  <si>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</si>
  <si>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</si>
  <si>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</si>
  <si>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</si>
  <si>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</si>
  <si>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</si>
  <si>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</si>
  <si>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</si>
  <si>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</si>
  <si>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</si>
  <si>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</si>
  <si>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</si>
  <si>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</si>
  <si>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</si>
  <si>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</si>
  <si>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</si>
  <si>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</si>
  <si>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</si>
  <si>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</si>
  <si>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</si>
  <si>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</si>
  <si>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</si>
  <si>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</si>
  <si>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</si>
  <si>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</si>
  <si>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</si>
  <si>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</si>
  <si>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</si>
  <si>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</si>
  <si>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</si>
  <si>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</si>
  <si>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</si>
  <si>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</si>
  <si>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</si>
  <si>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</si>
  <si>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</si>
  <si>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</si>
  <si>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</si>
  <si>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</si>
  <si>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</si>
  <si>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</si>
  <si>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</si>
  <si>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</si>
  <si>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</si>
  <si>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</si>
  <si>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</si>
  <si>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</si>
  <si>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</si>
  <si>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</si>
  <si>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</si>
  <si>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</si>
  <si>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</si>
  <si>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</si>
  <si>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</si>
  <si>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</si>
  <si>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</si>
  <si>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</si>
  <si>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</si>
  <si>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</si>
  <si>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</si>
  <si>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</si>
  <si>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</si>
  <si>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</si>
  <si>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</si>
  <si>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</si>
  <si>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</si>
  <si>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</si>
  <si>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</si>
  <si>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</si>
  <si>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</si>
  <si>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</si>
  <si>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</si>
  <si>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</si>
  <si>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</si>
  <si>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</si>
  <si>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</si>
  <si>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</si>
  <si>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</si>
  <si>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</si>
  <si>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</si>
  <si>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</si>
  <si>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</si>
  <si>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</si>
  <si>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</si>
  <si>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</si>
  <si>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</si>
  <si>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</si>
  <si>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</si>
  <si>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</si>
  <si>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</si>
  <si>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</si>
  <si>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</si>
  <si>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</si>
  <si>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</si>
  <si>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</si>
  <si>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</si>
  <si>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</si>
  <si>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</si>
  <si>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</si>
  <si>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</si>
  <si>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</si>
  <si>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</si>
  <si>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</si>
  <si>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</si>
  <si>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</si>
  <si>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</si>
  <si>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</si>
  <si>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</si>
  <si>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</si>
  <si>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</si>
  <si>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</si>
  <si>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</si>
  <si>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</si>
  <si>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</si>
  <si>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</si>
  <si>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</si>
  <si>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</si>
  <si>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</si>
  <si>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</si>
  <si>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</si>
  <si>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</si>
  <si>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</si>
  <si>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</si>
  <si>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</si>
  <si>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</si>
  <si>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</si>
  <si>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</si>
  <si>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</si>
  <si>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</si>
  <si>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</si>
  <si>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</si>
  <si>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</si>
  <si>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</si>
  <si>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</si>
  <si>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</si>
  <si>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</si>
  <si>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</si>
  <si>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</si>
  <si>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</si>
  <si>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</si>
  <si>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</si>
  <si>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</si>
  <si>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</si>
  <si>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</si>
  <si>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</si>
  <si>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</si>
  <si>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</si>
  <si>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</si>
  <si>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</si>
  <si>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</si>
  <si>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</si>
  <si>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</si>
  <si>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</si>
  <si>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</si>
  <si>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</si>
  <si>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</si>
  <si>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</si>
  <si>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</si>
  <si>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</si>
  <si>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</si>
  <si>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</si>
  <si>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</si>
  <si>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</si>
  <si>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</si>
  <si>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</si>
  <si>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</si>
  <si>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</si>
  <si>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</si>
  <si>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</si>
  <si>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</si>
  <si>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</si>
  <si>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</si>
  <si>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</si>
  <si>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</si>
  <si>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</si>
  <si>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</si>
  <si>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</si>
  <si>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</si>
  <si>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</si>
  <si>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</si>
  <si>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</si>
  <si>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</si>
  <si>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</si>
  <si>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</si>
  <si>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</si>
  <si>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</si>
  <si>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</si>
  <si>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</si>
  <si>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</si>
  <si>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</si>
  <si>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</si>
  <si>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</si>
  <si>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</si>
  <si>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</si>
  <si>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</si>
  <si>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</si>
  <si>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</si>
  <si>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</si>
  <si>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</si>
  <si>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</si>
  <si>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</si>
  <si>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</si>
  <si>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</si>
  <si>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</si>
  <si>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</si>
  <si>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</si>
  <si>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</si>
  <si>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</si>
  <si>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</si>
  <si>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</si>
  <si>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</si>
  <si>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</si>
  <si>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</si>
  <si>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</si>
  <si>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</si>
  <si>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</si>
  <si>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</si>
  <si>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</si>
  <si>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</si>
  <si>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</si>
  <si>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</si>
  <si>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</si>
  <si>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</si>
  <si>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</si>
  <si>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</si>
  <si>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</si>
  <si>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</si>
  <si>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</si>
  <si>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</si>
  <si>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</si>
  <si>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</si>
  <si>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</si>
  <si>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</si>
  <si>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</si>
  <si>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</si>
  <si>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</si>
  <si>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</si>
  <si>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</si>
  <si>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</si>
  <si>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</si>
  <si>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</si>
  <si>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</si>
  <si>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</si>
  <si>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</si>
  <si>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</si>
  <si>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</si>
  <si>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</si>
  <si>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</si>
  <si>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</si>
  <si>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</si>
  <si>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</si>
  <si>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</si>
  <si>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</si>
  <si>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</si>
  <si>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</si>
  <si>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</si>
  <si>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</si>
  <si>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</si>
  <si>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</si>
  <si>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</si>
  <si>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</si>
  <si>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</si>
  <si>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</si>
  <si>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</si>
  <si>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</si>
  <si>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</si>
  <si>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</si>
  <si>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</si>
  <si>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</si>
  <si>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</si>
  <si>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</si>
  <si>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</si>
  <si>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</si>
  <si>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</si>
  <si>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</si>
  <si>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</si>
  <si>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</si>
  <si>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</si>
  <si>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</si>
  <si>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</si>
  <si>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</si>
  <si>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</si>
  <si>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</si>
  <si>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</si>
  <si>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</si>
  <si>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</si>
  <si>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</si>
  <si>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</si>
  <si>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</si>
  <si>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</si>
  <si>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</si>
  <si>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</si>
  <si>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</si>
  <si>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</si>
  <si>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</si>
  <si>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</si>
  <si>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</si>
  <si>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</si>
  <si>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</si>
  <si>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</si>
  <si>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</si>
  <si>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</si>
  <si>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</si>
  <si>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</si>
  <si>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</si>
  <si>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</si>
  <si>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</si>
  <si>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</si>
  <si>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</si>
  <si>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</si>
  <si>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</si>
  <si>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</si>
  <si>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</si>
  <si>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</si>
  <si>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</si>
  <si>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</si>
  <si>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</si>
  <si>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</si>
  <si>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</si>
  <si>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</si>
  <si>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</si>
  <si>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</si>
  <si>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</si>
  <si>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</si>
  <si>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</si>
  <si>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</si>
  <si>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</si>
  <si>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</si>
  <si>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</si>
  <si>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</si>
  <si>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</si>
  <si>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</si>
  <si>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</si>
  <si>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</si>
  <si>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</si>
  <si>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</si>
  <si>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</si>
  <si>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</si>
  <si>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</si>
  <si>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</si>
  <si>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</si>
  <si>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</si>
  <si>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</si>
  <si>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</si>
  <si>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</si>
  <si>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</si>
  <si>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</si>
  <si>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</si>
  <si>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</si>
  <si>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</si>
  <si>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</si>
  <si>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</si>
  <si>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</si>
  <si>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</si>
  <si>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</si>
  <si>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</si>
  <si>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</si>
  <si>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</si>
  <si>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</si>
  <si>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</si>
  <si>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</si>
  <si>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</si>
  <si>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</si>
  <si>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</si>
  <si>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</si>
  <si>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</si>
  <si>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</si>
  <si>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</si>
  <si>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</si>
  <si>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</si>
  <si>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</si>
  <si>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</si>
  <si>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</si>
  <si>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</si>
  <si>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</si>
  <si>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</si>
  <si>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</si>
  <si>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</si>
  <si>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</si>
  <si>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</si>
  <si>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</si>
  <si>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</si>
  <si>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</si>
  <si>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</si>
  <si>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</si>
  <si>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</si>
  <si>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</si>
  <si>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</si>
  <si>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</si>
  <si>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</si>
  <si>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</si>
  <si>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</si>
  <si>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</si>
  <si>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</si>
  <si>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</si>
  <si>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</si>
  <si>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</si>
  <si>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</si>
  <si>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</si>
  <si>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</si>
  <si>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</si>
  <si>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</si>
  <si>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</si>
  <si>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</si>
  <si>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</si>
  <si>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</si>
  <si>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</si>
  <si>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</si>
  <si>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</si>
  <si>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</si>
  <si>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</si>
  <si>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</si>
  <si>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</si>
  <si>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</si>
  <si>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</si>
  <si>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</si>
  <si>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</si>
  <si>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</si>
  <si>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</si>
  <si>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</si>
  <si>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</si>
  <si>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</si>
  <si>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</si>
  <si>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</si>
  <si>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</si>
  <si>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</si>
  <si>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</si>
  <si>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</si>
  <si>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</si>
  <si>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</si>
  <si>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</si>
  <si>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</si>
  <si>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</si>
  <si>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</si>
  <si>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</si>
  <si>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</si>
  <si>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</si>
  <si>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</si>
  <si>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</si>
  <si>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</si>
  <si>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</si>
  <si>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</si>
  <si>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</si>
  <si>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</si>
  <si>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</si>
  <si>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</si>
  <si>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</si>
  <si>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</si>
  <si>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</si>
  <si>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</si>
  <si>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</si>
  <si>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</si>
  <si>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</si>
  <si>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</si>
  <si>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</si>
  <si>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</si>
  <si>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</si>
  <si>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</si>
  <si>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</si>
  <si>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</si>
  <si>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</si>
  <si>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</si>
  <si>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</si>
  <si>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</si>
  <si>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</si>
  <si>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</si>
  <si>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</si>
  <si>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</si>
  <si>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</si>
  <si>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</si>
  <si>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</si>
  <si>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</si>
  <si>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</si>
  <si>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</si>
  <si>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</si>
  <si>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</si>
  <si>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</si>
  <si>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</si>
  <si>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</si>
  <si>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</si>
  <si>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</si>
  <si>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</si>
  <si>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</si>
  <si>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</si>
  <si>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</si>
  <si>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</si>
  <si>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</si>
  <si>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</si>
  <si>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</si>
  <si>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</si>
  <si>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</si>
  <si>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</si>
  <si>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</si>
  <si>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</si>
  <si>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</si>
  <si>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</si>
  <si>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</si>
  <si>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</si>
  <si>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</si>
  <si>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</si>
  <si>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</si>
  <si>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</si>
  <si>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</si>
  <si>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</si>
  <si>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</si>
  <si>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</si>
  <si>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</si>
  <si>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</si>
  <si>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</si>
  <si>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</si>
  <si>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</si>
  <si>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</si>
  <si>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</si>
  <si>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</si>
  <si>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</si>
  <si>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</si>
  <si>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</si>
  <si>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</si>
  <si>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</si>
  <si>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</si>
  <si>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</si>
  <si>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</si>
  <si>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</si>
  <si>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</si>
  <si>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</si>
  <si>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</si>
  <si>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</si>
  <si>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</si>
  <si>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</si>
  <si>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</si>
  <si>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</si>
  <si>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</si>
  <si>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</si>
  <si>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</si>
  <si>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</si>
  <si>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</si>
  <si>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</si>
  <si>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</si>
  <si>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</si>
  <si>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</si>
  <si>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</si>
  <si>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</si>
  <si>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</si>
  <si>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</si>
  <si>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</si>
  <si>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</si>
  <si>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</si>
  <si>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</si>
  <si>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</si>
  <si>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</si>
  <si>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</si>
  <si>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</si>
  <si>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</si>
  <si>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</si>
  <si>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</si>
  <si>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</si>
  <si>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</si>
  <si>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</si>
  <si>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</si>
  <si>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</si>
  <si>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</si>
  <si>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</si>
  <si>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</si>
  <si>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</si>
  <si>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</si>
  <si>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</si>
  <si>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</si>
  <si>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</si>
  <si>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</si>
  <si>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</si>
  <si>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</si>
  <si>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</si>
  <si>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</si>
  <si>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</si>
  <si>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</si>
  <si>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</si>
  <si>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</si>
  <si>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</si>
  <si>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</si>
  <si>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</si>
  <si>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</si>
  <si>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</si>
  <si>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</si>
  <si>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</si>
  <si>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</si>
  <si>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</si>
  <si>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</si>
  <si>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</si>
  <si>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</si>
  <si>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</si>
  <si>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</si>
  <si>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</si>
  <si>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</si>
  <si>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</si>
  <si>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</si>
  <si>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</si>
  <si>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</si>
  <si>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</si>
  <si>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</si>
  <si>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</si>
  <si>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</si>
  <si>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</si>
  <si>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</si>
  <si>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</si>
  <si>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</si>
  <si>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</si>
  <si>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</si>
  <si>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</si>
  <si>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</si>
  <si>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</si>
  <si>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</si>
  <si>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</si>
  <si>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</si>
  <si>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</si>
  <si>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</si>
  <si>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</si>
  <si>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</si>
  <si>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</si>
  <si>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</si>
  <si>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</si>
  <si>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</si>
  <si>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</si>
  <si>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</si>
  <si>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</si>
  <si>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</si>
  <si>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</si>
  <si>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</si>
  <si>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</si>
  <si>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</si>
  <si>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</si>
  <si>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</si>
  <si>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</si>
  <si>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</si>
  <si>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</si>
  <si>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</si>
  <si>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</si>
  <si>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</si>
  <si>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</si>
  <si>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</si>
  <si>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</si>
  <si>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</si>
  <si>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</si>
  <si>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</si>
  <si>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</si>
  <si>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</si>
  <si>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</si>
  <si>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</si>
  <si>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</si>
  <si>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</si>
  <si>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</si>
  <si>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</si>
  <si>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</si>
  <si>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</si>
  <si>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</si>
  <si>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</si>
  <si>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</si>
  <si>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</si>
  <si>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</si>
  <si>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</si>
  <si>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</si>
  <si>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</si>
  <si>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</si>
  <si>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</si>
  <si>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</si>
  <si>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</si>
  <si>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</si>
  <si>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</si>
  <si>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</si>
  <si>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</si>
  <si>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</si>
  <si>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</si>
  <si>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</si>
  <si>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</si>
  <si>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</si>
  <si>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</si>
  <si>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</si>
  <si>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</si>
  <si>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</si>
  <si>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</si>
  <si>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</si>
  <si>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</si>
  <si>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</si>
  <si>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</si>
  <si>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</si>
  <si>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</si>
  <si>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</si>
  <si>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</si>
  <si>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</si>
  <si>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</si>
  <si>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</si>
  <si>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</si>
  <si>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</si>
  <si>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</si>
  <si>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</si>
  <si>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</si>
  <si>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</si>
  <si>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</si>
  <si>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</si>
  <si>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</si>
  <si>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</si>
  <si>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</si>
  <si>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</si>
  <si>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</si>
  <si>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</si>
  <si>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</si>
  <si>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</si>
  <si>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</si>
  <si>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</si>
  <si>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</si>
  <si>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</si>
  <si>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</si>
  <si>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</si>
  <si>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</si>
  <si>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</si>
  <si>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</si>
  <si>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</si>
  <si>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</si>
  <si>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</si>
  <si>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</si>
  <si>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</si>
  <si>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</si>
  <si>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</si>
  <si>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</si>
  <si>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</si>
  <si>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</si>
  <si>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</si>
  <si>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</si>
  <si>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</si>
  <si>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</si>
  <si>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</si>
  <si>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</si>
  <si>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</si>
  <si>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</si>
  <si>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</si>
  <si>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</si>
  <si>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</si>
  <si>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</si>
  <si>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</si>
  <si>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</si>
  <si>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</si>
  <si>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</si>
  <si>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</si>
  <si>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</si>
  <si>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</si>
  <si>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</si>
  <si>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</si>
  <si>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</si>
  <si>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</si>
  <si>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</si>
  <si>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</si>
  <si>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</si>
  <si>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</si>
  <si>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</si>
  <si>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</si>
  <si>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</si>
  <si>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</si>
  <si>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</si>
  <si>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</si>
  <si>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</si>
  <si>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</si>
  <si>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</si>
  <si>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</si>
  <si>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</si>
  <si>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</si>
  <si>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</si>
  <si>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</si>
  <si>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</si>
  <si>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</si>
  <si>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</si>
  <si>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</si>
  <si>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</si>
  <si>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</si>
  <si>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</si>
  <si>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</si>
  <si>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</si>
  <si>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</si>
  <si>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</si>
  <si>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</si>
  <si>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</si>
  <si>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</si>
  <si>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</si>
  <si>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</si>
  <si>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</si>
  <si>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</si>
  <si>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</si>
  <si>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</si>
  <si>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</si>
  <si>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</si>
  <si>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</si>
  <si>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</si>
  <si>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</si>
  <si>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</si>
  <si>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</si>
  <si>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</si>
  <si>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</si>
  <si>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</si>
  <si>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</si>
  <si>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</si>
  <si>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</si>
  <si>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</si>
  <si>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</si>
  <si>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</si>
  <si>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</si>
  <si>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</si>
  <si>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</si>
  <si>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</si>
  <si>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</si>
  <si>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</si>
  <si>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</si>
  <si>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</si>
  <si>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</si>
  <si>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</si>
  <si>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</si>
  <si>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</si>
  <si>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</si>
  <si>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</si>
  <si>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</si>
  <si>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</si>
  <si>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</si>
  <si>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</si>
  <si>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</si>
  <si>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</si>
  <si>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</si>
  <si>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</si>
  <si>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</si>
  <si>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</si>
  <si>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</si>
  <si>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</si>
  <si>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</si>
  <si>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</si>
  <si>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</si>
  <si>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</si>
  <si>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</si>
  <si>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</si>
  <si>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</si>
  <si>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</si>
  <si>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</si>
  <si>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</si>
  <si>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</si>
  <si>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</si>
  <si>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</si>
  <si>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</si>
  <si>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</si>
  <si>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</si>
  <si>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</si>
  <si>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</si>
  <si>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</si>
  <si>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</si>
  <si>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</si>
  <si>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</si>
  <si>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</si>
  <si>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</si>
  <si>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</si>
  <si>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</si>
  <si>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</si>
  <si>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</si>
  <si>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</si>
  <si>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</si>
  <si>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</si>
  <si>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</si>
  <si>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</si>
  <si>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</si>
  <si>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</si>
  <si>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</si>
  <si>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</si>
  <si>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</si>
  <si>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</si>
  <si>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</si>
  <si>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</si>
  <si>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</si>
  <si>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</si>
  <si>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</si>
  <si>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</si>
  <si>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</si>
  <si>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</si>
  <si>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</si>
  <si>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</si>
  <si>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</si>
  <si>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</si>
  <si>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</si>
  <si>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</si>
  <si>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</si>
  <si>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</si>
  <si>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</si>
  <si>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</si>
  <si>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</si>
  <si>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</si>
  <si>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</si>
  <si>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</si>
  <si>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</si>
  <si>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</si>
  <si>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</si>
  <si>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</si>
  <si>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</si>
  <si>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</si>
  <si>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</si>
  <si>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</si>
  <si>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</si>
  <si>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</si>
  <si>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</si>
  <si>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</si>
  <si>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</si>
  <si>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</si>
  <si>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</si>
  <si>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</si>
  <si>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</si>
  <si>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</si>
  <si>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</si>
  <si>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</si>
  <si>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</si>
  <si>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</si>
  <si>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</si>
  <si>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</si>
  <si>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</si>
  <si>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</si>
  <si>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</si>
  <si>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</si>
  <si>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</si>
  <si>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</si>
  <si>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</si>
  <si>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</si>
  <si>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</si>
  <si>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</si>
  <si>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</si>
  <si>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</si>
  <si>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</si>
  <si>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</si>
  <si>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</si>
  <si>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</si>
  <si>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</si>
  <si>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</si>
  <si>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</si>
  <si>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</si>
  <si>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</si>
  <si>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</si>
  <si>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</si>
  <si>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</si>
  <si>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</si>
  <si>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</si>
  <si>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</si>
  <si>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</si>
  <si>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</si>
  <si>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</si>
  <si>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</si>
  <si>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</si>
  <si>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</si>
  <si>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</si>
  <si>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</si>
  <si>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</si>
  <si>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</si>
  <si>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</si>
  <si>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</si>
  <si>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</si>
  <si>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</si>
  <si>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</si>
  <si>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</si>
  <si>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</si>
  <si>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</si>
  <si>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</si>
  <si>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</si>
  <si>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</si>
  <si>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</si>
  <si>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</si>
  <si>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</si>
  <si>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</si>
  <si>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</si>
  <si>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</si>
  <si>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</si>
  <si>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</si>
  <si>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</si>
  <si>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</si>
  <si>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</si>
  <si>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</si>
  <si>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</si>
  <si>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</si>
  <si>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</si>
  <si>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</si>
  <si>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</si>
  <si>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</si>
  <si>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</si>
  <si>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</si>
  <si>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</si>
  <si>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</si>
  <si>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</si>
  <si>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</si>
  <si>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</si>
  <si>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</si>
  <si>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</si>
  <si>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</si>
  <si>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</si>
  <si>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</si>
  <si>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</si>
  <si>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</si>
  <si>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</si>
  <si>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</si>
  <si>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</si>
  <si>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</si>
  <si>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</si>
  <si>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</si>
  <si>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</si>
  <si>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</si>
  <si>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</si>
  <si>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</si>
  <si>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</si>
  <si>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</si>
  <si>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</si>
  <si>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</si>
  <si>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</si>
  <si>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</si>
  <si>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</si>
  <si>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</si>
  <si>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</si>
  <si>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</si>
  <si>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</si>
  <si>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</si>
  <si>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</si>
  <si>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</si>
  <si>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</si>
  <si>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</si>
  <si>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</si>
  <si>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</si>
  <si>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</si>
  <si>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</si>
  <si>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</si>
  <si>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</si>
  <si>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</si>
  <si>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</si>
  <si>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</si>
  <si>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</si>
  <si>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</si>
  <si>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</si>
  <si>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</si>
  <si>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</si>
  <si>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</si>
  <si>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</si>
  <si>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</si>
  <si>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</si>
  <si>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</si>
  <si>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</si>
  <si>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</si>
  <si>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</si>
  <si>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</si>
  <si>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</si>
  <si>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</si>
  <si>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</si>
  <si>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</si>
  <si>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</si>
  <si>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</si>
  <si>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</si>
  <si>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</si>
  <si>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</si>
  <si>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</si>
  <si>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</si>
  <si>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</si>
  <si>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</si>
  <si>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</si>
  <si>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</si>
  <si>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</si>
  <si>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</si>
  <si>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</si>
  <si>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</si>
  <si>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</si>
  <si>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</si>
  <si>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</si>
  <si>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</si>
  <si>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</si>
  <si>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</si>
  <si>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</si>
  <si>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</si>
  <si>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</si>
  <si>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</si>
  <si>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</si>
  <si>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</si>
  <si>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</si>
  <si>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</si>
  <si>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</si>
  <si>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</si>
  <si>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</si>
  <si>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</si>
  <si>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</si>
  <si>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</si>
  <si>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</si>
  <si>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</si>
  <si>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</si>
  <si>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</si>
  <si>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</si>
  <si>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</si>
  <si>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</si>
  <si>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</si>
  <si>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</si>
  <si>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</si>
  <si>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</si>
  <si>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</si>
  <si>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</si>
  <si>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</si>
  <si>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</si>
  <si>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</si>
  <si>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</si>
  <si>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</si>
  <si>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</si>
  <si>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</si>
  <si>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</si>
  <si>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</si>
  <si>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</si>
  <si>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</si>
  <si>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</si>
  <si>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</si>
  <si>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</si>
  <si>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</si>
  <si>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</si>
  <si>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</si>
  <si>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</si>
  <si>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</si>
  <si>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</si>
  <si>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</si>
  <si>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</si>
  <si>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</si>
  <si>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</si>
  <si>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</si>
  <si>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</si>
  <si>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</si>
  <si>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</si>
  <si>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</si>
  <si>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</si>
  <si>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</si>
  <si>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</si>
  <si>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</si>
  <si>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</si>
  <si>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</si>
  <si>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</si>
  <si>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</si>
  <si>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</si>
  <si>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</si>
  <si>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</si>
  <si>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</si>
  <si>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</si>
  <si>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</si>
  <si>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</si>
  <si>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</si>
  <si>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</si>
  <si>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</si>
  <si>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</si>
  <si>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</si>
  <si>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</si>
  <si>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</si>
  <si>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</si>
  <si>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</si>
  <si>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</si>
  <si>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</si>
  <si>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</si>
  <si>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</si>
  <si>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</si>
  <si>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</si>
  <si>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</si>
  <si>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</si>
  <si>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</si>
  <si>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</si>
  <si>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</si>
  <si>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</si>
  <si>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</si>
  <si>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</si>
  <si>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</si>
  <si>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</si>
  <si>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</si>
  <si>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</si>
  <si>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</si>
  <si>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</si>
  <si>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</si>
  <si>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</si>
  <si>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</si>
  <si>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</si>
  <si>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</si>
  <si>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</si>
  <si>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</si>
  <si>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</si>
  <si>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</si>
  <si>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</si>
  <si>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</si>
  <si>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</si>
  <si>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</si>
  <si>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</si>
  <si>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</si>
  <si>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</si>
  <si>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</si>
  <si>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</si>
  <si>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</si>
  <si>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</si>
  <si>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</si>
  <si>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</si>
  <si>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</si>
  <si>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</si>
  <si>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</si>
  <si>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</si>
  <si>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</si>
  <si>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</si>
  <si>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</si>
  <si>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</si>
  <si>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</si>
  <si>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</si>
  <si>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</si>
  <si>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</si>
  <si>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</si>
  <si>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</si>
  <si>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</si>
  <si>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</si>
  <si>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</si>
  <si>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</si>
  <si>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</si>
  <si>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</si>
  <si>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</si>
  <si>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</si>
  <si>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</si>
  <si>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</si>
  <si>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</si>
  <si>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</si>
  <si>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</si>
  <si>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</si>
  <si>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</si>
  <si>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</si>
  <si>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</si>
  <si>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</si>
  <si>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</si>
  <si>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</si>
  <si>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</si>
  <si>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</si>
  <si>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</si>
  <si>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</si>
  <si>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</si>
  <si>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</si>
  <si>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</si>
  <si>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</si>
  <si>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</si>
  <si>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</si>
  <si>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</si>
  <si>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</si>
  <si>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</si>
  <si>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</si>
  <si>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</si>
  <si>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</si>
  <si>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</si>
  <si>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</si>
  <si>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</si>
  <si>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</si>
  <si>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</si>
  <si>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</si>
  <si>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</si>
  <si>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</si>
  <si>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</si>
  <si>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</si>
  <si>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</si>
  <si>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</si>
  <si>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</si>
  <si>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</si>
  <si>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</si>
  <si>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</si>
  <si>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</si>
  <si>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</si>
  <si>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</si>
  <si>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</si>
  <si>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</si>
  <si>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</si>
  <si>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</si>
  <si>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</si>
  <si>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</si>
  <si>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</si>
  <si>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</si>
  <si>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</si>
  <si>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</si>
  <si>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</si>
  <si>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</si>
  <si>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</si>
  <si>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</si>
  <si>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</si>
  <si>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</si>
  <si>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</si>
  <si>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</si>
  <si>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</si>
  <si>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</si>
  <si>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</si>
  <si>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</si>
  <si>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</si>
  <si>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</si>
  <si>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</si>
  <si>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</si>
  <si>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</si>
  <si>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</si>
  <si>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</si>
  <si>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</si>
  <si>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</si>
  <si>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</si>
  <si>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</si>
  <si>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</si>
  <si>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</si>
  <si>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</si>
  <si>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</si>
  <si>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</si>
  <si>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</si>
  <si>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</si>
  <si>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</si>
  <si>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</si>
  <si>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</si>
  <si>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</si>
  <si>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</si>
  <si>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</si>
  <si>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</si>
  <si>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</si>
  <si>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</si>
  <si>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</si>
  <si>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</si>
  <si>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</si>
  <si>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</si>
  <si>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</si>
  <si>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</si>
  <si>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</si>
  <si>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</si>
  <si>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</si>
  <si>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</si>
  <si>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</si>
  <si>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</si>
  <si>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</si>
  <si>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</si>
  <si>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</si>
  <si>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</si>
  <si>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</si>
  <si>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</si>
  <si>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</si>
  <si>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</si>
  <si>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</si>
  <si>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</si>
  <si>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</si>
  <si>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</si>
  <si>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</si>
  <si>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</si>
  <si>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</si>
  <si>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</si>
  <si>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</si>
  <si>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</si>
  <si>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</si>
  <si>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</si>
  <si>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</si>
  <si>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</si>
  <si>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</si>
  <si>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</si>
  <si>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</si>
  <si>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</si>
  <si>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</si>
  <si>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</si>
  <si>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</si>
  <si>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</si>
  <si>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</si>
  <si>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</si>
  <si>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</si>
  <si>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</si>
  <si>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</si>
  <si>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</si>
  <si>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</si>
  <si>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</si>
  <si>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</si>
  <si>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</si>
  <si>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</si>
  <si>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</si>
  <si>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</si>
  <si>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</si>
  <si>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</si>
  <si>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</si>
  <si>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</si>
  <si>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</si>
  <si>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</si>
  <si>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</si>
  <si>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</si>
  <si>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</si>
  <si>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</si>
  <si>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</si>
  <si>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</si>
  <si>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</si>
  <si>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</si>
  <si>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</si>
  <si>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</si>
  <si>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</si>
  <si>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</si>
  <si>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</si>
  <si>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</si>
  <si>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</si>
  <si>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</si>
  <si>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</si>
  <si>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</si>
  <si>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</si>
  <si>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</si>
  <si>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</si>
  <si>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</si>
  <si>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</si>
  <si>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</si>
  <si>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</si>
  <si>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</si>
  <si>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</si>
  <si>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</si>
  <si>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</si>
  <si>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</si>
  <si>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</si>
  <si>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</si>
  <si>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</si>
  <si>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</si>
  <si>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</si>
  <si>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</si>
  <si>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</si>
  <si>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</si>
  <si>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</si>
  <si>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</si>
  <si>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</si>
  <si>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</si>
  <si>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</si>
  <si>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</si>
  <si>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</si>
  <si>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</si>
  <si>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</si>
  <si>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</si>
  <si>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</si>
  <si>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</si>
  <si>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</si>
  <si>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</si>
  <si>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</si>
  <si>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</si>
  <si>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</si>
  <si>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</si>
  <si>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</si>
  <si>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</si>
  <si>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</si>
  <si>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</si>
  <si>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</si>
  <si>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</si>
  <si>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</si>
  <si>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</si>
  <si>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</si>
  <si>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</si>
  <si>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</si>
  <si>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</si>
  <si>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</si>
  <si>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</si>
  <si>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</si>
  <si>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</si>
  <si>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</si>
  <si>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</si>
  <si>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</si>
  <si>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</si>
  <si>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</si>
  <si>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</si>
  <si>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</si>
  <si>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</si>
  <si>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</si>
  <si>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</si>
  <si>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</si>
  <si>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</si>
  <si>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</si>
  <si>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</si>
  <si>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</si>
  <si>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</si>
  <si>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</si>
  <si>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</si>
  <si>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</si>
  <si>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</si>
  <si>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</si>
  <si>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</si>
  <si>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</si>
  <si>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</si>
  <si>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</si>
  <si>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</si>
  <si>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</si>
  <si>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</si>
  <si>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</si>
  <si>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</si>
  <si>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</si>
  <si>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</si>
  <si>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</si>
  <si>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</si>
  <si>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</si>
  <si>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</si>
  <si>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</si>
  <si>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</si>
  <si>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</si>
  <si>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</si>
  <si>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</si>
  <si>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</si>
  <si>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</si>
  <si>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</si>
  <si>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</si>
  <si>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</si>
  <si>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</si>
  <si>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</si>
  <si>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</si>
  <si>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</si>
  <si>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</si>
  <si>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</si>
  <si>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</si>
  <si>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</si>
  <si>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</si>
  <si>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</si>
  <si>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</si>
  <si>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</si>
  <si>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</si>
  <si>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</si>
  <si>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</si>
  <si>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</si>
  <si>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</si>
  <si>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</si>
  <si>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</si>
  <si>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</si>
  <si>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</si>
  <si>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</si>
  <si>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</si>
  <si>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</si>
  <si>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</si>
  <si>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</si>
  <si>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</si>
  <si>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</si>
  <si>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</si>
  <si>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</si>
  <si>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</si>
  <si>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</si>
  <si>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</si>
  <si>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</si>
  <si>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</si>
  <si>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</si>
  <si>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</si>
  <si>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</si>
  <si>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</si>
  <si>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</si>
  <si>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</si>
  <si>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</si>
  <si>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</si>
  <si>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</si>
  <si>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</si>
  <si>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</si>
  <si>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</si>
  <si>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</si>
  <si>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</si>
  <si>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</si>
  <si>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</si>
  <si>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</si>
  <si>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</si>
  <si>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</si>
  <si>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</si>
  <si>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</si>
  <si>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</si>
  <si>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</si>
  <si>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</si>
  <si>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</si>
  <si>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</si>
  <si>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</si>
  <si>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</si>
  <si>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</si>
  <si>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</si>
  <si>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</si>
  <si>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</si>
  <si>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</si>
  <si>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</si>
  <si>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</si>
  <si>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</si>
  <si>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</si>
  <si>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</si>
  <si>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</si>
  <si>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</si>
  <si>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</si>
  <si>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</si>
  <si>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</si>
  <si>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</si>
  <si>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</si>
  <si>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</si>
  <si>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</si>
  <si>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</si>
  <si>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</si>
  <si>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</si>
  <si>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</si>
  <si>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</si>
  <si>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</si>
  <si>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</si>
  <si>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</si>
  <si>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</si>
  <si>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</si>
  <si>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</si>
  <si>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</si>
  <si>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</si>
  <si>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</si>
  <si>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</si>
  <si>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</si>
  <si>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</si>
  <si>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</si>
  <si>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</si>
  <si>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</si>
  <si>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</si>
  <si>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</si>
  <si>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</si>
  <si>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</si>
  <si>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</si>
  <si>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</si>
  <si>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</si>
  <si>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</si>
  <si>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</si>
  <si>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</si>
  <si>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</si>
  <si>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</si>
  <si>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</si>
  <si>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</si>
  <si>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</si>
  <si>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</si>
  <si>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</si>
  <si>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</si>
  <si>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</si>
  <si>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</si>
  <si>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</si>
  <si>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</si>
  <si>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</si>
  <si>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</si>
  <si>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</si>
  <si>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</si>
  <si>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</si>
  <si>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</si>
  <si>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</si>
  <si>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</si>
  <si>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</si>
  <si>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</si>
  <si>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</si>
  <si>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</si>
  <si>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</si>
  <si>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</si>
  <si>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</si>
  <si>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</si>
  <si>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</si>
  <si>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</si>
  <si>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</si>
  <si>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</si>
  <si>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</si>
  <si>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</si>
  <si>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</si>
  <si>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</si>
  <si>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</si>
  <si>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</si>
  <si>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</si>
  <si>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</si>
  <si>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</si>
  <si>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</si>
  <si>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</si>
  <si>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</si>
  <si>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</si>
  <si>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</si>
  <si>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</si>
  <si>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</si>
  <si>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</si>
  <si>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</si>
  <si>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</si>
  <si>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</si>
  <si>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</si>
  <si>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</si>
  <si>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</si>
  <si>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</si>
  <si>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</si>
  <si>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</si>
  <si>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</si>
  <si>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</si>
  <si>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</si>
  <si>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</si>
  <si>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</si>
  <si>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</si>
  <si>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</si>
  <si>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</si>
  <si>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</si>
  <si>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</si>
  <si>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</si>
  <si>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</si>
  <si>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</si>
  <si>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</si>
  <si>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</si>
  <si>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</si>
  <si>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</si>
  <si>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</si>
  <si>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</si>
  <si>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</si>
  <si>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</si>
  <si>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</si>
  <si>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</si>
  <si>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</si>
  <si>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</si>
  <si>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</si>
  <si>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</si>
  <si>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</si>
  <si>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</si>
  <si>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</si>
  <si>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</si>
  <si>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</si>
  <si>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</si>
  <si>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</si>
  <si>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</si>
  <si>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</si>
  <si>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</si>
  <si>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</si>
  <si>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</si>
  <si>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</si>
  <si>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</si>
  <si>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</si>
  <si>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</si>
  <si>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</si>
  <si>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</si>
  <si>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</si>
  <si>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</si>
  <si>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</si>
  <si>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</si>
  <si>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</si>
  <si>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</si>
  <si>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</si>
  <si>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</si>
  <si>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</si>
  <si>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</si>
  <si>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</si>
  <si>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</si>
  <si>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</si>
  <si>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</si>
  <si>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</si>
  <si>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</si>
  <si>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</si>
  <si>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</si>
  <si>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</si>
  <si>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</si>
  <si>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</si>
  <si>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</si>
  <si>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</si>
  <si>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</si>
  <si>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</si>
  <si>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</si>
  <si>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</si>
  <si>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</si>
  <si>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</si>
  <si>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</si>
  <si>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</si>
  <si>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</si>
  <si>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</si>
  <si>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</si>
  <si>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</si>
  <si>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</si>
  <si>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</si>
  <si>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</si>
  <si>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</si>
  <si>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</si>
  <si>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</si>
  <si>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</si>
  <si>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</si>
  <si>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</si>
  <si>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</si>
  <si>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</si>
  <si>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</si>
  <si>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</si>
  <si>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</si>
  <si>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</si>
  <si>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</si>
  <si>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</si>
  <si>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</si>
  <si>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</si>
  <si>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</si>
  <si>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</si>
  <si>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</si>
  <si>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</si>
  <si>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</si>
  <si>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</si>
  <si>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</si>
  <si>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</si>
  <si>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</si>
  <si>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</si>
  <si>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</si>
  <si>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</si>
  <si>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</si>
  <si>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</si>
  <si>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</si>
  <si>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</si>
  <si>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</si>
  <si>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</si>
  <si>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</si>
  <si>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</si>
  <si>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</si>
  <si>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</si>
  <si>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</si>
  <si>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</si>
  <si>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</si>
  <si>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</si>
  <si>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</si>
  <si>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</si>
  <si>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</si>
  <si>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</si>
  <si>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</si>
  <si>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</si>
  <si>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</si>
  <si>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</si>
  <si>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</si>
  <si>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</si>
  <si>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</si>
  <si>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</si>
  <si>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</si>
  <si>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</si>
  <si>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</si>
  <si>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</si>
  <si>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</si>
  <si>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</si>
  <si>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</si>
  <si>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</si>
  <si>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</si>
  <si>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</si>
  <si>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</si>
  <si>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</si>
  <si>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</si>
  <si>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</si>
  <si>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</si>
  <si>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</si>
  <si>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</si>
  <si>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</si>
  <si>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</si>
  <si>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</si>
  <si>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</si>
  <si>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</si>
  <si>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</si>
  <si>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</si>
  <si>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</si>
  <si>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</si>
  <si>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</si>
  <si>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</si>
  <si>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</si>
  <si>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</si>
  <si>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</si>
  <si>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</si>
  <si>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</si>
  <si>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</si>
  <si>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</si>
  <si>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</si>
  <si>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</si>
  <si>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</si>
  <si>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</si>
  <si>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</si>
  <si>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</si>
  <si>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</si>
  <si>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</si>
  <si>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</si>
  <si>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</si>
  <si>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</si>
  <si>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</si>
  <si>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</si>
  <si>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</si>
  <si>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</si>
  <si>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</si>
  <si>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</si>
  <si>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</si>
  <si>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</si>
  <si>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</si>
  <si>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</si>
  <si>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</si>
  <si>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</si>
  <si>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</si>
  <si>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</si>
  <si>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</si>
  <si>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</si>
  <si>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</si>
  <si>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</si>
  <si>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</si>
  <si>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</si>
  <si>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</si>
  <si>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</si>
  <si>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</si>
  <si>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</si>
  <si>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</si>
  <si>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</si>
  <si>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</si>
  <si>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</si>
  <si>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</si>
  <si>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</si>
  <si>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</si>
  <si>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</si>
  <si>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</si>
  <si>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</si>
  <si>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</si>
  <si>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</si>
  <si>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</si>
  <si>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</si>
  <si>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</si>
  <si>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</si>
  <si>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</si>
  <si>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</si>
  <si>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</si>
  <si>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</si>
  <si>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</si>
  <si>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</si>
  <si>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</si>
  <si>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</si>
  <si>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</si>
  <si>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</si>
  <si>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</si>
  <si>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</si>
  <si>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</si>
  <si>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</si>
  <si>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</si>
  <si>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</si>
  <si>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</si>
  <si>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</si>
  <si>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</si>
  <si>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</si>
  <si>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</si>
  <si>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</si>
  <si>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</si>
  <si>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</si>
  <si>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</si>
  <si>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</si>
  <si>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</si>
  <si>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</si>
  <si>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</si>
  <si>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</si>
  <si>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</si>
  <si>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</si>
  <si>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</si>
  <si>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</si>
  <si>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</si>
  <si>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</si>
  <si>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</si>
  <si>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</si>
  <si>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</si>
  <si>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</si>
  <si>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</si>
  <si>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</si>
  <si>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</si>
  <si>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</si>
  <si>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</si>
  <si>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</si>
  <si>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</si>
  <si>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</si>
  <si>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</si>
  <si>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</si>
  <si>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</si>
  <si>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</si>
  <si>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</si>
  <si>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</si>
  <si>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</si>
  <si>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</si>
  <si>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</si>
  <si>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</si>
  <si>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</si>
  <si>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</si>
  <si>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</si>
  <si>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</si>
  <si>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</si>
  <si>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</si>
  <si>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</si>
  <si>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</si>
  <si>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</si>
  <si>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</si>
  <si>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</si>
  <si>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</si>
  <si>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</si>
  <si>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</si>
  <si>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</si>
  <si>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</si>
  <si>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</si>
  <si>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</si>
  <si>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</si>
  <si>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</si>
  <si>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</si>
  <si>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</si>
  <si>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</si>
  <si>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</si>
  <si>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</si>
  <si>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</si>
  <si>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</si>
  <si>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</si>
  <si>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</si>
  <si>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</si>
  <si>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</si>
  <si>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</si>
  <si>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</si>
  <si>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</si>
  <si>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</si>
  <si>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</si>
  <si>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</si>
  <si>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</si>
  <si>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</si>
  <si>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</si>
  <si>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</si>
  <si>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</si>
  <si>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</si>
  <si>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</si>
  <si>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</si>
  <si>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</si>
  <si>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</si>
  <si>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</si>
  <si>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</si>
  <si>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</si>
  <si>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</si>
  <si>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</si>
  <si>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</si>
  <si>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</si>
  <si>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</si>
  <si>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</si>
  <si>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</si>
  <si>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</si>
  <si>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</si>
  <si>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</si>
  <si>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</si>
  <si>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</si>
  <si>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</si>
  <si>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</si>
  <si>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</si>
  <si>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</si>
  <si>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</si>
  <si>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</si>
  <si>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</si>
  <si>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</si>
  <si>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</si>
  <si>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</si>
  <si>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</si>
  <si>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</si>
  <si>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</si>
  <si>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</si>
  <si>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</si>
  <si>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</si>
  <si>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</si>
  <si>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</si>
  <si>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</si>
  <si>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</si>
  <si>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</si>
  <si>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</si>
  <si>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</si>
  <si>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</si>
  <si>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</si>
  <si>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</si>
  <si>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</si>
  <si>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</si>
  <si>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</si>
  <si>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</si>
  <si>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</si>
  <si>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</si>
  <si>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</si>
  <si>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</si>
  <si>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</si>
  <si>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</si>
  <si>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</si>
  <si>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</si>
  <si>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</si>
  <si>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</si>
  <si>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</si>
  <si>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</si>
  <si>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</si>
  <si>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</si>
  <si>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</si>
  <si>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</si>
  <si>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</si>
  <si>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</si>
  <si>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</si>
  <si>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</si>
  <si>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</si>
  <si>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</si>
  <si>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</si>
  <si>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</si>
  <si>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</si>
  <si>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</si>
  <si>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</si>
  <si>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</si>
  <si>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</si>
  <si>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</si>
  <si>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</si>
  <si>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</si>
  <si>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</si>
  <si>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</si>
  <si>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</si>
  <si>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</si>
  <si>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</si>
  <si>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</si>
  <si>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</si>
  <si>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</si>
  <si>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</si>
  <si>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</si>
  <si>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</si>
  <si>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</si>
  <si>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</si>
  <si>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</si>
  <si>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</si>
  <si>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</si>
  <si>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</si>
  <si>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</si>
  <si>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</si>
  <si>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</si>
  <si>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</si>
  <si>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</si>
  <si>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</si>
  <si>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</si>
  <si>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</si>
  <si>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</si>
  <si>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</si>
  <si>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</si>
  <si>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</si>
  <si>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</si>
  <si>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</si>
  <si>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</si>
  <si>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</si>
  <si>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</si>
  <si>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</si>
  <si>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</si>
  <si>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</si>
  <si>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</si>
  <si>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</si>
  <si>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</si>
  <si>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</si>
  <si>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</si>
  <si>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</si>
  <si>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</si>
  <si>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</si>
  <si>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</si>
  <si>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</si>
  <si>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</si>
  <si>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</si>
  <si>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</si>
  <si>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</si>
  <si>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</si>
  <si>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</si>
  <si>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</si>
  <si>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</si>
  <si>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</si>
  <si>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</si>
  <si>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</si>
  <si>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</si>
  <si>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</si>
  <si>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</si>
  <si>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</si>
  <si>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</si>
  <si>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</si>
  <si>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</si>
  <si>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</si>
  <si>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</si>
  <si>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</si>
  <si>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</si>
  <si>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</si>
  <si>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</si>
  <si>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</si>
  <si>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</si>
  <si>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</si>
  <si>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</si>
  <si>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</si>
  <si>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</si>
  <si>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</si>
  <si>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</si>
  <si>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</si>
  <si>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</si>
  <si>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</si>
  <si>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</si>
  <si>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</si>
  <si>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</si>
  <si>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</si>
  <si>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</si>
  <si>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</si>
  <si>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</si>
  <si>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</si>
  <si>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</si>
  <si>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</si>
  <si>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</si>
  <si>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</si>
  <si>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</si>
  <si>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</si>
  <si>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</si>
  <si>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</si>
  <si>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</si>
  <si>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</si>
  <si>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</si>
  <si>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</si>
  <si>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</si>
  <si>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</si>
  <si>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</si>
  <si>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</si>
  <si>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</si>
  <si>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</si>
  <si>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</si>
  <si>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</si>
  <si>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</si>
  <si>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</si>
  <si>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</si>
  <si>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</si>
  <si>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</si>
  <si>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</si>
  <si>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</si>
  <si>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</si>
  <si>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</si>
  <si>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</si>
  <si>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</si>
  <si>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</si>
  <si>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</si>
  <si>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</si>
  <si>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</si>
  <si>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</si>
  <si>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</si>
  <si>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</si>
  <si>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</si>
  <si>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</si>
  <si>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</si>
  <si>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</si>
  <si>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</si>
  <si>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</si>
  <si>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</si>
  <si>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</si>
  <si>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</si>
  <si>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</si>
  <si>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</si>
  <si>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</si>
  <si>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</si>
  <si>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</si>
  <si>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</si>
  <si>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</si>
  <si>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</si>
  <si>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</si>
  <si>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</si>
  <si>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</si>
  <si>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</si>
  <si>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</si>
  <si>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</si>
  <si>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</si>
  <si>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</si>
  <si>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</si>
  <si>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</si>
  <si>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</si>
  <si>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</si>
  <si>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</si>
  <si>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</si>
  <si>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</si>
  <si>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</si>
  <si>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</si>
  <si>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</si>
  <si>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</si>
  <si>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</si>
  <si>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</si>
  <si>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</si>
  <si>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</si>
  <si>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</si>
  <si>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</si>
  <si>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</si>
  <si>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</si>
  <si>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</si>
  <si>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</si>
  <si>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</si>
  <si>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</si>
  <si>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</si>
  <si>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</si>
  <si>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</si>
  <si>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</si>
  <si>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</si>
  <si>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</si>
  <si>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</si>
  <si>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</si>
  <si>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</si>
  <si>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</si>
  <si>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</si>
  <si>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</si>
  <si>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</si>
  <si>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</si>
  <si>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</si>
  <si>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</si>
  <si>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</si>
  <si>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</si>
  <si>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</si>
  <si>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</si>
  <si>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</si>
  <si>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</si>
  <si>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</si>
  <si>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</si>
  <si>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</si>
  <si>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</si>
  <si>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</si>
  <si>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</si>
  <si>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</si>
  <si>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</si>
  <si>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</si>
  <si>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</si>
  <si>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</si>
  <si>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</si>
  <si>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</si>
  <si>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</si>
  <si>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</si>
  <si>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</si>
  <si>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</si>
  <si>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</si>
  <si>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</si>
  <si>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</si>
  <si>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</si>
  <si>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</si>
  <si>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</si>
  <si>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</si>
  <si>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</si>
  <si>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</si>
  <si>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</si>
  <si>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</si>
  <si>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</si>
  <si>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</si>
  <si>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</si>
  <si>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</si>
  <si>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</si>
  <si>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</si>
  <si>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</si>
  <si>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</si>
  <si>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</si>
  <si>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</si>
  <si>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</si>
  <si>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</si>
  <si>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</si>
  <si>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</si>
  <si>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</si>
  <si>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</si>
  <si>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</si>
  <si>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</si>
  <si>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</si>
  <si>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</si>
  <si>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</si>
  <si>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</si>
  <si>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</si>
  <si>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</si>
  <si>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</si>
  <si>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</si>
  <si>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</si>
  <si>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</si>
  <si>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</si>
  <si>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</si>
  <si>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</si>
  <si>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</si>
  <si>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</si>
  <si>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</si>
  <si>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</si>
  <si>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</si>
  <si>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</si>
  <si>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</si>
  <si>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</si>
  <si>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</si>
  <si>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</si>
  <si>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</si>
  <si>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</si>
  <si>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</si>
  <si>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</si>
  <si>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</si>
  <si>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</si>
  <si>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</si>
  <si>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</si>
  <si>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</si>
  <si>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</si>
  <si>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</si>
  <si>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</si>
  <si>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</si>
  <si>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</si>
  <si>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</si>
  <si>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</si>
  <si>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</si>
  <si>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</si>
  <si>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</si>
  <si>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</si>
  <si>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</si>
  <si>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</si>
  <si>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</si>
  <si>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</si>
  <si>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</si>
  <si>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</si>
  <si>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</si>
  <si>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</si>
  <si>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</si>
  <si>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</si>
  <si>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</si>
  <si>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</si>
  <si>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</si>
  <si>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</si>
  <si>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</si>
  <si>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</si>
  <si>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</si>
  <si>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</si>
  <si>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</si>
  <si>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</si>
  <si>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</si>
  <si>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</si>
  <si>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</si>
  <si>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</si>
  <si>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</si>
  <si>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</si>
  <si>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</si>
  <si>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</si>
  <si>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</si>
  <si>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</si>
  <si>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</si>
  <si>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</si>
  <si>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</si>
  <si>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</si>
  <si>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</si>
  <si>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</si>
  <si>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</si>
  <si>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</si>
  <si>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</si>
  <si>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</si>
  <si>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</si>
  <si>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</si>
  <si>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</si>
  <si>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</si>
  <si>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</si>
  <si>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</si>
  <si>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</si>
  <si>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</si>
  <si>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</si>
  <si>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</si>
  <si>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</si>
  <si>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</si>
  <si>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</si>
  <si>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</si>
  <si>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</si>
  <si>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</si>
  <si>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</si>
  <si>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</si>
  <si>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</si>
  <si>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</si>
  <si>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</si>
  <si>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</si>
  <si>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</si>
  <si>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</si>
  <si>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</si>
  <si>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</si>
  <si>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</si>
  <si>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</si>
  <si>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</si>
  <si>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</si>
  <si>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</si>
  <si>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</si>
  <si>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</si>
  <si>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</si>
  <si>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</si>
  <si>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</si>
  <si>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</si>
  <si>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</si>
  <si>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</si>
  <si>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</si>
  <si>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</si>
  <si>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</si>
  <si>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</si>
  <si>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</si>
  <si>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</si>
  <si>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</si>
  <si>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</si>
  <si>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</si>
  <si>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</si>
  <si>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</si>
  <si>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</si>
  <si>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</si>
  <si>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</si>
  <si>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</si>
  <si>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</si>
  <si>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</si>
  <si>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</si>
  <si>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</si>
  <si>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</si>
  <si>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</si>
  <si>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</si>
  <si>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</si>
  <si>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</si>
  <si>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</si>
  <si>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</si>
  <si>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</si>
  <si>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</si>
  <si>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</si>
  <si>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</si>
  <si>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</si>
  <si>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</si>
  <si>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</si>
  <si>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</si>
  <si>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</si>
  <si>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</si>
  <si>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</si>
  <si>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</si>
  <si>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</si>
  <si>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</si>
  <si>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</si>
  <si>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</si>
  <si>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</si>
  <si>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</si>
  <si>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</si>
  <si>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</si>
  <si>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</si>
  <si>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</si>
  <si>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</si>
  <si>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</si>
  <si>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</si>
  <si>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</si>
  <si>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</si>
  <si>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</si>
  <si>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</si>
  <si>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</si>
  <si>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</si>
  <si>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</si>
  <si>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</si>
  <si>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</si>
  <si>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</si>
  <si>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</si>
  <si>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</si>
  <si>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</si>
  <si>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</si>
  <si>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</si>
  <si>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</si>
  <si>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</si>
  <si>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</si>
  <si>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</si>
  <si>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</si>
  <si>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</si>
  <si>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</si>
  <si>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</si>
  <si>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</si>
  <si>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</si>
  <si>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</si>
  <si>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</si>
  <si>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</si>
  <si>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</si>
  <si>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</si>
  <si>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</si>
  <si>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</si>
  <si>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</si>
  <si>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</si>
  <si>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</si>
  <si>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</si>
  <si>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</si>
  <si>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</si>
  <si>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</si>
  <si>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</si>
  <si>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</si>
  <si>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</si>
  <si>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</si>
  <si>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</si>
  <si>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</si>
  <si>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</si>
  <si>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</si>
  <si>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</si>
  <si>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</si>
  <si>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</si>
  <si>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</si>
  <si>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</si>
  <si>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</si>
  <si>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</si>
  <si>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</si>
  <si>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</si>
  <si>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</si>
  <si>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</si>
  <si>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</si>
  <si>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</si>
  <si>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</si>
  <si>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</si>
  <si>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</si>
  <si>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</si>
  <si>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</si>
  <si>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</si>
  <si>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</si>
  <si>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</si>
  <si>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</si>
  <si>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</si>
  <si>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</si>
  <si>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</si>
  <si>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</si>
  <si>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</si>
  <si>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</si>
  <si>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</si>
  <si>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</si>
  <si>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</si>
  <si>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</si>
  <si>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</si>
  <si>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</si>
  <si>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</si>
  <si>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</si>
  <si>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</si>
  <si>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</si>
  <si>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</si>
  <si>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</si>
  <si>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</si>
  <si>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</si>
  <si>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</si>
  <si>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</si>
  <si>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</si>
  <si>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</si>
  <si>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</si>
  <si>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</si>
  <si>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</si>
  <si>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</si>
  <si>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</si>
  <si>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</si>
  <si>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</si>
  <si>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</si>
  <si>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</si>
  <si>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</si>
  <si>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</si>
  <si>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</si>
  <si>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</si>
  <si>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</si>
  <si>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</si>
  <si>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</si>
  <si>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</si>
  <si>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</si>
  <si>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</si>
  <si>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</si>
  <si>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</si>
  <si>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</si>
  <si>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</si>
  <si>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</si>
  <si>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</si>
  <si>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</si>
  <si>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</si>
  <si>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</si>
  <si>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</si>
  <si>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</si>
  <si>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</si>
  <si>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</si>
  <si>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</si>
  <si>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</si>
  <si>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</si>
  <si>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</si>
  <si>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</si>
  <si>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</si>
  <si>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</si>
  <si>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</si>
  <si>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</si>
  <si>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</si>
  <si>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</si>
  <si>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</si>
  <si>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</si>
  <si>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</si>
  <si>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</si>
  <si>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</si>
  <si>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</si>
  <si>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</si>
  <si>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</si>
  <si>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</si>
  <si>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</si>
  <si>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</si>
  <si>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</si>
  <si>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</si>
  <si>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</si>
  <si>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</si>
  <si>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</si>
  <si>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</si>
  <si>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</si>
  <si>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</si>
  <si>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</si>
  <si>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</si>
  <si>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</si>
  <si>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</si>
  <si>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</si>
  <si>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</si>
  <si>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</si>
  <si>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</si>
  <si>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</si>
  <si>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</si>
  <si>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</si>
  <si>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</si>
  <si>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</si>
  <si>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</si>
  <si>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</si>
  <si>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</si>
  <si>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</si>
  <si>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</si>
  <si>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</si>
  <si>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</si>
  <si>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</si>
  <si>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</si>
  <si>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</si>
  <si>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</si>
  <si>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</si>
  <si>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</si>
  <si>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</si>
  <si>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</si>
  <si>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</si>
  <si>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</si>
  <si>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</si>
  <si>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</si>
  <si>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</si>
  <si>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</si>
  <si>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</si>
  <si>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</si>
  <si>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</si>
  <si>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</si>
  <si>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</si>
  <si>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</si>
  <si>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</si>
  <si>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</si>
  <si>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</si>
  <si>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</si>
  <si>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</si>
  <si>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</si>
  <si>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</si>
  <si>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</si>
  <si>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</si>
  <si>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</si>
  <si>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</si>
  <si>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</si>
  <si>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</si>
  <si>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</si>
  <si>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</si>
  <si>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</si>
  <si>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</si>
  <si>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</si>
  <si>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</si>
  <si>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</si>
  <si>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</si>
  <si>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</si>
  <si>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</si>
  <si>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</si>
  <si>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</si>
  <si>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</si>
  <si>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</si>
  <si>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</si>
  <si>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</si>
  <si>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</si>
  <si>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</si>
  <si>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</si>
  <si>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</si>
  <si>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</si>
  <si>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</si>
  <si>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</si>
  <si>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</si>
  <si>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</si>
  <si>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</si>
  <si>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</si>
  <si>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</si>
  <si>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</si>
  <si>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</si>
  <si>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</si>
  <si>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</si>
  <si>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</si>
  <si>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</si>
  <si>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</si>
  <si>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</si>
  <si>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</si>
  <si>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</si>
  <si>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</si>
  <si>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</si>
  <si>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</si>
  <si>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</si>
  <si>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</si>
  <si>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</si>
  <si>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</si>
  <si>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</si>
  <si>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</si>
  <si>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</si>
  <si>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</si>
  <si>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</si>
  <si>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</si>
  <si>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</si>
  <si>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</si>
  <si>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</si>
  <si>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</si>
  <si>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</si>
  <si>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</si>
  <si>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</si>
  <si>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</si>
  <si>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</si>
  <si>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</si>
  <si>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</si>
  <si>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</si>
  <si>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</si>
  <si>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</si>
  <si>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</si>
  <si>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</si>
  <si>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</si>
  <si>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</si>
  <si>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</si>
  <si>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</si>
  <si>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</si>
  <si>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</si>
  <si>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</si>
  <si>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</si>
  <si>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</si>
  <si>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</si>
  <si>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</si>
  <si>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</si>
  <si>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</si>
  <si>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</si>
  <si>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</si>
  <si>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</si>
  <si>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</si>
  <si>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</si>
  <si>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</si>
  <si>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</si>
  <si>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</si>
  <si>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</si>
  <si>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</si>
  <si>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</si>
  <si>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</si>
  <si>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</si>
  <si>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</si>
  <si>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</si>
  <si>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</si>
  <si>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</si>
  <si>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</si>
  <si>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</si>
  <si>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</si>
  <si>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</si>
  <si>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</si>
  <si>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</si>
  <si>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</si>
  <si>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</si>
  <si>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</si>
  <si>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</si>
  <si>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</si>
  <si>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</si>
  <si>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</si>
  <si>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</si>
  <si>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</si>
  <si>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</si>
  <si>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</si>
  <si>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</si>
  <si>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</si>
  <si>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</si>
  <si>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</si>
  <si>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</si>
  <si>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</si>
  <si>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</si>
  <si>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</si>
  <si>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</si>
  <si>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</si>
  <si>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</si>
  <si>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</si>
  <si>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</si>
  <si>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</si>
  <si>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</si>
  <si>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</si>
  <si>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</si>
  <si>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</si>
  <si>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</si>
  <si>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</si>
  <si>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</si>
  <si>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</si>
  <si>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</si>
  <si>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</si>
  <si>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</si>
  <si>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</si>
  <si>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</si>
  <si>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</si>
  <si>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</si>
  <si>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</si>
  <si>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</si>
  <si>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</si>
  <si>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</si>
  <si>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</si>
  <si>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</si>
  <si>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</si>
  <si>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</si>
  <si>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</si>
  <si>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</si>
  <si>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</si>
  <si>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</si>
  <si>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</si>
  <si>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</si>
  <si>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</si>
  <si>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</si>
  <si>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</si>
  <si>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</si>
  <si>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</si>
  <si>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</si>
  <si>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</si>
  <si>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</si>
  <si>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</si>
  <si>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</si>
  <si>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</si>
  <si>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</si>
  <si>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</si>
  <si>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</si>
  <si>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</si>
  <si>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</si>
  <si>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</si>
  <si>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</si>
  <si>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</si>
  <si>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</si>
  <si>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</si>
  <si>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</si>
  <si>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</si>
  <si>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</si>
  <si>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</si>
  <si>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</si>
  <si>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</si>
  <si>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</si>
  <si>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</si>
  <si>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</si>
  <si>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</si>
  <si>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</si>
  <si>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</si>
  <si>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</si>
  <si>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</si>
  <si>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</si>
  <si>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</si>
  <si>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</si>
  <si>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</si>
  <si>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</si>
  <si>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</si>
  <si>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</si>
  <si>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</si>
  <si>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</si>
  <si>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</si>
  <si>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</si>
  <si>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</si>
  <si>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</si>
  <si>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</si>
  <si>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</si>
  <si>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</si>
  <si>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</si>
  <si>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</si>
  <si>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</si>
  <si>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</si>
  <si>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</si>
  <si>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</si>
  <si>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</si>
  <si>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</si>
  <si>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</si>
  <si>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</si>
  <si>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</si>
  <si>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</si>
  <si>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</si>
  <si>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</si>
  <si>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</si>
  <si>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</si>
  <si>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</si>
  <si>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</si>
  <si>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</si>
  <si>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</si>
  <si>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</si>
  <si>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</si>
  <si>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</si>
  <si>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</si>
  <si>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</si>
  <si>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</si>
  <si>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</si>
  <si>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</si>
  <si>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</si>
  <si>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</si>
  <si>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</si>
  <si>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</si>
  <si>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</si>
  <si>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</si>
  <si>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</si>
  <si>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</si>
  <si>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</si>
  <si>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</si>
  <si>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</si>
  <si>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</si>
  <si>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</si>
  <si>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</si>
  <si>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</si>
  <si>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</si>
  <si>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</si>
  <si>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</si>
  <si>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</si>
  <si>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</si>
  <si>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</si>
  <si>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</si>
  <si>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</si>
  <si>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</si>
  <si>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</si>
  <si>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</si>
  <si>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</si>
  <si>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</si>
  <si>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</si>
  <si>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</si>
  <si>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</si>
  <si>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</si>
  <si>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</si>
  <si>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</si>
  <si>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</si>
  <si>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</si>
  <si>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</si>
  <si>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</si>
  <si>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</si>
  <si>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</si>
  <si>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</si>
  <si>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</si>
  <si>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</si>
  <si>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</si>
  <si>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</si>
  <si>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</si>
  <si>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</si>
  <si>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</si>
  <si>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</si>
  <si>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</si>
  <si>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</si>
  <si>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</si>
  <si>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</si>
  <si>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</si>
  <si>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</si>
  <si>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</si>
  <si>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</si>
  <si>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</si>
  <si>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</si>
  <si>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</si>
  <si>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</si>
  <si>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</si>
  <si>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</si>
  <si>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</si>
  <si>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</si>
  <si>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</si>
  <si>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</si>
  <si>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</si>
  <si>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</si>
  <si>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</si>
  <si>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</si>
  <si>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</si>
  <si>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</si>
  <si>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</si>
  <si>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</si>
  <si>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</si>
  <si>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</si>
  <si>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</si>
  <si>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</si>
  <si>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</si>
  <si>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</si>
  <si>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</si>
  <si>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</si>
  <si>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</si>
  <si>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</si>
  <si>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</si>
  <si>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</si>
  <si>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</si>
  <si>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</si>
  <si>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</si>
  <si>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</si>
  <si>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</si>
  <si>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</si>
  <si>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</si>
  <si>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</si>
  <si>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</si>
  <si>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</si>
  <si>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</si>
  <si>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</si>
  <si>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</si>
  <si>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</si>
  <si>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</si>
  <si>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</si>
  <si>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</si>
  <si>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</si>
  <si>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</si>
  <si>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</si>
  <si>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</si>
  <si>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</si>
  <si>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</si>
  <si>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</si>
  <si>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</si>
  <si>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</si>
  <si>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</si>
  <si>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</si>
  <si>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</si>
  <si>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</si>
  <si>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</si>
  <si>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</si>
  <si>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</si>
  <si>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</si>
  <si>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</si>
  <si>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</si>
  <si>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</si>
  <si>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</si>
  <si>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</si>
  <si>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</si>
  <si>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</si>
  <si>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</si>
  <si>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</si>
  <si>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</si>
  <si>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</si>
  <si>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</si>
  <si>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</si>
  <si>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</si>
  <si>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</si>
  <si>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</si>
  <si>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</si>
  <si>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</si>
  <si>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</si>
  <si>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</si>
  <si>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</si>
  <si>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</si>
  <si>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</si>
  <si>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</si>
  <si>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</si>
  <si>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</si>
  <si>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</si>
  <si>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</si>
  <si>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</si>
  <si>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</si>
  <si>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</si>
  <si>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</si>
  <si>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</si>
  <si>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</si>
  <si>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</si>
  <si>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</si>
  <si>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</si>
  <si>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</si>
  <si>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</si>
  <si>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</si>
  <si>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</si>
  <si>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</si>
  <si>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</si>
  <si>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</si>
  <si>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</si>
  <si>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</si>
  <si>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</si>
  <si>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</si>
  <si>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</si>
  <si>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</si>
  <si>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</si>
  <si>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</si>
  <si>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</si>
  <si>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</si>
  <si>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</si>
  <si>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</si>
  <si>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</si>
  <si>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</si>
  <si>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</si>
  <si>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</si>
  <si>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</si>
  <si>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</si>
  <si>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</si>
  <si>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</si>
  <si>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</si>
  <si>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</si>
  <si>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</si>
  <si>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</si>
  <si>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</si>
  <si>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</si>
  <si>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</si>
  <si>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</si>
  <si>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</si>
  <si>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</si>
  <si>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</si>
  <si>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</si>
  <si>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</si>
  <si>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</si>
  <si>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</si>
  <si>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</si>
  <si>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</si>
  <si>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</si>
  <si>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</si>
  <si>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</si>
  <si>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</si>
  <si>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</si>
  <si>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</si>
  <si>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</si>
  <si>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</si>
  <si>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</si>
  <si>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</si>
  <si>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</si>
  <si>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</si>
  <si>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</si>
  <si>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</si>
  <si>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</si>
  <si>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</si>
  <si>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</si>
  <si>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</si>
  <si>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</si>
  <si>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</si>
  <si>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</si>
  <si>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</si>
  <si>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</si>
  <si>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</si>
  <si>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</si>
  <si>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</si>
  <si>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</si>
  <si>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</si>
  <si>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</si>
  <si>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</si>
  <si>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</si>
  <si>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</si>
  <si>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</si>
  <si>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</si>
  <si>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</si>
  <si>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</si>
  <si>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</si>
  <si>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</si>
  <si>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</si>
  <si>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</si>
  <si>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</si>
  <si>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</si>
  <si>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</si>
  <si>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</si>
  <si>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</si>
  <si>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</si>
  <si>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</si>
  <si>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</si>
  <si>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</si>
  <si>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</si>
  <si>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</si>
  <si>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</si>
  <si>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</si>
  <si>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</si>
  <si>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</si>
  <si>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</si>
  <si>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</si>
  <si>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</si>
  <si>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</si>
  <si>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</si>
  <si>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</si>
  <si>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</si>
  <si>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</si>
  <si>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</si>
  <si>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</si>
  <si>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</si>
  <si>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</si>
  <si>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</si>
  <si>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</si>
  <si>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</si>
  <si>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</si>
  <si>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</si>
  <si>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</si>
  <si>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</si>
  <si>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</si>
  <si>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</si>
  <si>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</si>
  <si>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</si>
  <si>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</si>
  <si>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</si>
  <si>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</si>
  <si>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</si>
  <si>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</si>
  <si>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</si>
  <si>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</si>
  <si>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</si>
  <si>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</si>
  <si>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</si>
  <si>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</si>
  <si>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</si>
  <si>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</si>
  <si>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</si>
  <si>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</si>
  <si>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</si>
  <si>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</si>
  <si>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</si>
  <si>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</si>
  <si>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</si>
  <si>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</si>
  <si>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</si>
  <si>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</si>
  <si>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</si>
  <si>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</si>
  <si>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</si>
  <si>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</si>
  <si>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</si>
  <si>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</si>
  <si>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</si>
  <si>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</si>
  <si>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</si>
  <si>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</si>
  <si>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</si>
  <si>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</si>
  <si>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</si>
  <si>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</si>
  <si>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</si>
  <si>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</si>
  <si>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</si>
  <si>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</si>
  <si>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</si>
  <si>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</si>
  <si>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</si>
  <si>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</si>
  <si>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</si>
  <si>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</si>
  <si>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</si>
  <si>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</si>
  <si>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</si>
  <si>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</si>
  <si>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</si>
  <si>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</si>
  <si>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</si>
  <si>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</si>
  <si>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</si>
  <si>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</si>
  <si>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</si>
  <si>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</si>
  <si>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</si>
  <si>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</si>
  <si>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</si>
  <si>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</si>
  <si>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</si>
  <si>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</si>
  <si>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</si>
  <si>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</si>
  <si>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</si>
  <si>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</si>
  <si>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</si>
  <si>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</si>
  <si>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</si>
  <si>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</si>
  <si>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</si>
  <si>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</si>
  <si>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</si>
  <si>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</si>
  <si>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</si>
  <si>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</si>
  <si>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</si>
  <si>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</si>
  <si>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</si>
  <si>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</si>
  <si>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</si>
  <si>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</si>
  <si>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</si>
  <si>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</si>
  <si>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</si>
  <si>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</si>
  <si>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</si>
  <si>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</si>
  <si>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</si>
  <si>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</si>
  <si>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</si>
  <si>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</si>
  <si>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</si>
  <si>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</si>
  <si>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</si>
  <si>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</si>
  <si>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</si>
  <si>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</si>
  <si>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</si>
  <si>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</si>
  <si>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</si>
  <si>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</si>
  <si>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</si>
  <si>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</si>
  <si>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</si>
  <si>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</si>
  <si>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</si>
  <si>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</si>
  <si>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</si>
  <si>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</si>
  <si>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</si>
  <si>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</si>
  <si>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</si>
  <si>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</si>
  <si>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</si>
  <si>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</si>
  <si>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</si>
  <si>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</si>
  <si>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</si>
  <si>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</si>
  <si>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</si>
  <si>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</si>
  <si>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</si>
  <si>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</si>
  <si>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</si>
  <si>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</si>
  <si>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</si>
  <si>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</si>
  <si>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</si>
  <si>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</si>
  <si>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</si>
  <si>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</si>
  <si>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</si>
  <si>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</si>
  <si>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</si>
  <si>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</si>
  <si>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</si>
  <si>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</si>
  <si>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</si>
  <si>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</si>
  <si>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</si>
  <si>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</si>
  <si>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</si>
  <si>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</si>
  <si>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</si>
  <si>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</si>
  <si>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</si>
  <si>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</si>
  <si>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</si>
  <si>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</si>
  <si>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</si>
  <si>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</si>
  <si>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</si>
  <si>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</si>
  <si>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</si>
  <si>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</si>
  <si>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</si>
  <si>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</si>
  <si>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</si>
  <si>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</si>
  <si>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</si>
  <si>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</si>
  <si>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</si>
  <si>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</si>
  <si>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</si>
  <si>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</si>
  <si>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</si>
  <si>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</si>
  <si>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</si>
  <si>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</si>
  <si>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</si>
  <si>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</si>
  <si>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</si>
  <si>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</si>
  <si>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</si>
  <si>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</si>
  <si>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</si>
  <si>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</si>
  <si>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</si>
  <si>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</si>
  <si>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</si>
  <si>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</si>
  <si>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</si>
  <si>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</si>
  <si>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</si>
  <si>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</si>
  <si>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</si>
  <si>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</si>
  <si>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</si>
  <si>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</si>
  <si>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</si>
  <si>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</si>
  <si>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</si>
  <si>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</si>
  <si>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</si>
  <si>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</si>
  <si>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</si>
  <si>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</si>
  <si>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</si>
  <si>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</si>
  <si>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</si>
  <si>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</si>
  <si>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</si>
  <si>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</si>
  <si>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</si>
  <si>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</si>
  <si>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</si>
  <si>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</si>
  <si>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</si>
  <si>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</si>
  <si>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</si>
  <si>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</si>
  <si>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</si>
  <si>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</si>
  <si>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</si>
  <si>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</si>
  <si>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</si>
  <si>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</si>
  <si>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</si>
  <si>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</si>
  <si>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</si>
  <si>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</si>
  <si>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</si>
  <si>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</si>
  <si>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</si>
  <si>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</si>
  <si>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</si>
  <si>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</si>
  <si>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</si>
  <si>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</si>
  <si>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</si>
  <si>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</si>
  <si>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</si>
  <si>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</si>
  <si>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</si>
  <si>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</si>
  <si>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</si>
  <si>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</si>
  <si>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</si>
  <si>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</si>
  <si>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</si>
  <si>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</si>
  <si>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</si>
  <si>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</si>
  <si>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</si>
  <si>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</si>
  <si>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</si>
  <si>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</si>
  <si>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</si>
  <si>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</si>
  <si>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</si>
  <si>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</si>
  <si>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</si>
  <si>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</si>
  <si>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</si>
  <si>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</si>
  <si>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</si>
  <si>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</si>
  <si>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</si>
  <si>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</si>
  <si>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</si>
  <si>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</si>
  <si>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</si>
  <si>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</si>
  <si>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</si>
  <si>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</si>
  <si>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</si>
  <si>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</si>
  <si>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</si>
  <si>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</si>
  <si>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</si>
  <si>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</si>
  <si>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</si>
  <si>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</si>
  <si>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</si>
  <si>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</si>
  <si>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</si>
  <si>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</si>
  <si>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</si>
  <si>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</si>
  <si>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</si>
  <si>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</si>
  <si>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</si>
  <si>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</si>
  <si>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</si>
  <si>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</si>
  <si>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</si>
  <si>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</si>
  <si>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</si>
  <si>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</si>
  <si>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</si>
  <si>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</si>
  <si>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</si>
  <si>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</si>
  <si>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</si>
  <si>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</si>
  <si>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</si>
  <si>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</si>
  <si>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</si>
  <si>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</si>
  <si>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</si>
  <si>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</si>
  <si>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</si>
  <si>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</si>
  <si>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</si>
  <si>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</si>
  <si>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</si>
  <si>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</si>
  <si>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</si>
  <si>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</si>
  <si>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</si>
  <si>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</si>
  <si>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</si>
  <si>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</si>
  <si>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</si>
  <si>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</si>
  <si>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</si>
  <si>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</si>
  <si>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</si>
  <si>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</si>
  <si>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</si>
  <si>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</si>
  <si>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</si>
  <si>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</si>
  <si>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</si>
  <si>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</si>
  <si>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</si>
  <si>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</si>
  <si>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</si>
  <si>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</si>
  <si>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</si>
  <si>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</si>
  <si>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</si>
  <si>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</si>
  <si>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</si>
  <si>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</si>
  <si>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</si>
  <si>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</si>
  <si>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</si>
  <si>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</si>
  <si>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</si>
  <si>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</si>
  <si>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</si>
  <si>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</si>
  <si>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</si>
  <si>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</si>
  <si>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</si>
  <si>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</si>
  <si>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</si>
  <si>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</si>
  <si>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</si>
  <si>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</si>
  <si>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</si>
  <si>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</si>
  <si>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</si>
  <si>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</si>
  <si>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</si>
  <si>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</si>
  <si>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</si>
  <si>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</si>
  <si>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</si>
  <si>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</si>
  <si>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</si>
  <si>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</si>
  <si>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</si>
  <si>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</si>
  <si>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</si>
  <si>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</si>
  <si>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</si>
  <si>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</si>
  <si>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</si>
  <si>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</si>
  <si>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</si>
  <si>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</si>
  <si>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</si>
  <si>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</si>
  <si>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</si>
  <si>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</si>
  <si>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</si>
  <si>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</si>
  <si>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</si>
  <si>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</si>
  <si>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</si>
  <si>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</si>
  <si>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</si>
  <si>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</si>
  <si>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</si>
  <si>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</si>
  <si>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</si>
  <si>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</si>
  <si>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</si>
  <si>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</si>
  <si>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</si>
  <si>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</si>
  <si>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</si>
  <si>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</si>
  <si>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</si>
  <si>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</si>
  <si>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</si>
  <si>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</si>
  <si>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</si>
  <si>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</si>
  <si>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</si>
  <si>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</si>
  <si>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</si>
  <si>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</si>
  <si>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</si>
  <si>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</si>
  <si>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</si>
  <si>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</si>
  <si>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</si>
  <si>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</si>
  <si>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</si>
  <si>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</si>
  <si>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</si>
  <si>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</si>
  <si>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</si>
  <si>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</si>
  <si>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</si>
  <si>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</si>
  <si>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</si>
  <si>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</si>
  <si>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</si>
  <si>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</si>
  <si>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</si>
  <si>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</si>
  <si>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</si>
  <si>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</si>
  <si>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</si>
  <si>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</si>
  <si>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</si>
  <si>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</si>
  <si>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</si>
  <si>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</si>
  <si>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</si>
  <si>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</si>
  <si>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</si>
  <si>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</si>
  <si>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</si>
  <si>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</si>
  <si>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</si>
  <si>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</si>
  <si>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</si>
  <si>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</si>
  <si>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</si>
  <si>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</si>
  <si>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</si>
  <si>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</si>
  <si>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</si>
  <si>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</si>
  <si>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</si>
  <si>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</si>
  <si>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</si>
  <si>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</si>
  <si>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</si>
  <si>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</si>
  <si>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</si>
  <si>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</si>
  <si>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</si>
  <si>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</si>
  <si>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</si>
  <si>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</si>
  <si>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</si>
  <si>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</si>
  <si>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</si>
  <si>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</si>
  <si>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</si>
  <si>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</si>
  <si>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</si>
  <si>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</si>
  <si>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</si>
  <si>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</si>
  <si>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</si>
  <si>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</si>
  <si>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</si>
  <si>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</si>
  <si>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</si>
  <si>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</si>
  <si>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</si>
  <si>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</si>
  <si>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</si>
  <si>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</si>
  <si>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</si>
  <si>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</si>
  <si>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</si>
  <si>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</si>
  <si>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</si>
  <si>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</si>
  <si>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</si>
  <si>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</si>
  <si>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</si>
  <si>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</si>
  <si>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</si>
  <si>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</si>
  <si>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</si>
  <si>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</si>
  <si>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</si>
  <si>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</si>
  <si>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</si>
  <si>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</si>
  <si>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</si>
  <si>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</si>
  <si>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</si>
  <si>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</si>
  <si>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</si>
  <si>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</si>
  <si>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</si>
  <si>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</si>
  <si>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</si>
  <si>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</si>
  <si>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</si>
  <si>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</si>
  <si>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</si>
  <si>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</si>
  <si>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</si>
  <si>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</si>
  <si>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</si>
  <si>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</si>
  <si>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</si>
  <si>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</si>
  <si>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</si>
  <si>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</si>
  <si>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</si>
  <si>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</si>
  <si>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</si>
  <si>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</si>
  <si>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</si>
  <si>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</si>
  <si>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</si>
  <si>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</si>
  <si>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</si>
  <si>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</si>
  <si>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</si>
  <si>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</si>
  <si>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</si>
  <si>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</si>
  <si>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</si>
  <si>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</si>
  <si>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</si>
  <si>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</si>
  <si>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</si>
  <si>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</si>
  <si>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</si>
  <si>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</si>
  <si>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</si>
  <si>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</si>
  <si>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</si>
  <si>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</si>
  <si>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</si>
  <si>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</si>
  <si>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</si>
  <si>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</si>
  <si>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</si>
  <si>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</si>
  <si>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</si>
  <si>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</si>
  <si>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</si>
  <si>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</si>
  <si>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</si>
  <si>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</si>
  <si>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</si>
  <si>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</si>
  <si>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</si>
  <si>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</si>
  <si>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</si>
  <si>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</si>
  <si>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</si>
  <si>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</si>
  <si>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</si>
  <si>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</si>
  <si>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</si>
  <si>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</si>
  <si>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</si>
  <si>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</si>
  <si>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</si>
  <si>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</si>
  <si>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</si>
  <si>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</si>
  <si>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</si>
  <si>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</si>
  <si>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</si>
  <si>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</si>
  <si>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</si>
  <si>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</si>
  <si>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</si>
  <si>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</si>
  <si>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</si>
  <si>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</si>
  <si>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</si>
  <si>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</si>
  <si>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</si>
  <si>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</si>
  <si>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</si>
  <si>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</si>
  <si>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</si>
  <si>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</si>
  <si>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</si>
  <si>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</si>
  <si>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</si>
  <si>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</si>
  <si>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</si>
  <si>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</si>
  <si>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</si>
  <si>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</si>
  <si>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</si>
  <si>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</si>
  <si>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</si>
  <si>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</si>
  <si>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</si>
  <si>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</si>
  <si>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</si>
  <si>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</si>
  <si>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</si>
  <si>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</si>
  <si>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</si>
  <si>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</si>
  <si>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</si>
  <si>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</si>
  <si>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</si>
  <si>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</si>
  <si>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</si>
  <si>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</si>
  <si>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</si>
  <si>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</si>
  <si>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</si>
  <si>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</si>
  <si>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</si>
  <si>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</si>
  <si>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</si>
  <si>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</si>
  <si>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</si>
  <si>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</si>
  <si>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</si>
  <si>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</si>
  <si>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</si>
  <si>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</si>
  <si>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</si>
  <si>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</si>
  <si>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</si>
  <si>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</si>
  <si>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</si>
  <si>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</si>
  <si>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</si>
  <si>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</si>
  <si>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</si>
  <si>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</si>
  <si>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</si>
  <si>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</si>
  <si>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</si>
  <si>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</si>
  <si>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</si>
  <si>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</si>
  <si>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</si>
  <si>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</si>
  <si>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</si>
  <si>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</si>
  <si>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</si>
  <si>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</si>
  <si>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</si>
  <si>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</si>
  <si>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</si>
  <si>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</si>
  <si>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</si>
  <si>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</si>
  <si>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</si>
  <si>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</si>
  <si>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</si>
  <si>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</si>
  <si>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</si>
  <si>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</si>
  <si>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</si>
  <si>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</si>
  <si>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</si>
  <si>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</si>
  <si>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</si>
  <si>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</si>
  <si>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</si>
  <si>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</si>
  <si>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</si>
  <si>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</si>
  <si>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</si>
  <si>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</si>
  <si>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</si>
  <si>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</si>
  <si>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</si>
  <si>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</si>
  <si>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</si>
  <si>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</si>
  <si>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</si>
  <si>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</si>
  <si>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</si>
  <si>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</si>
  <si>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</si>
  <si>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</si>
  <si>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</si>
  <si>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</si>
  <si>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</si>
  <si>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</si>
  <si>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</si>
  <si>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</si>
  <si>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</si>
  <si>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</si>
  <si>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</si>
  <si>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</si>
  <si>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</si>
  <si>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</si>
  <si>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</si>
  <si>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</si>
  <si>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</si>
  <si>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</si>
  <si>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</si>
  <si>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</si>
  <si>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</si>
  <si>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</si>
  <si>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</si>
  <si>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</si>
  <si>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</si>
  <si>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</si>
  <si>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</si>
  <si>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</si>
  <si>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</si>
  <si>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</si>
  <si>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</si>
  <si>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</si>
  <si>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</si>
  <si>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</si>
  <si>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</si>
  <si>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</si>
  <si>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</si>
  <si>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</si>
  <si>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</si>
  <si>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</si>
  <si>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</si>
  <si>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</si>
  <si>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</si>
  <si>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</si>
  <si>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</si>
  <si>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</si>
  <si>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</si>
  <si>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</si>
  <si>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</si>
  <si>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</si>
  <si>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</si>
  <si>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</si>
  <si>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</si>
  <si>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</si>
  <si>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</si>
  <si>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</si>
  <si>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</si>
  <si>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</si>
  <si>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</si>
  <si>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</si>
  <si>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</si>
  <si>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</si>
  <si>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</si>
  <si>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</si>
  <si>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</si>
  <si>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</si>
  <si>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</si>
  <si>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</si>
  <si>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</si>
  <si>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</si>
  <si>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</si>
  <si>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</si>
  <si>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</si>
  <si>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</si>
  <si>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</si>
  <si>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</si>
  <si>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</si>
  <si>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</si>
  <si>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</si>
  <si>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</si>
  <si>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</si>
  <si>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</si>
  <si>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</si>
  <si>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</si>
  <si>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</si>
  <si>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</si>
  <si>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</si>
  <si>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</si>
  <si>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</si>
  <si>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</si>
  <si>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</si>
  <si>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</si>
  <si>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</si>
  <si>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</si>
  <si>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</si>
  <si>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</si>
  <si>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</si>
  <si>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</si>
  <si>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</si>
  <si>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</si>
  <si>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</si>
  <si>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</si>
  <si>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</si>
  <si>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</si>
  <si>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</si>
  <si>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</si>
  <si>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</si>
  <si>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</si>
  <si>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</si>
  <si>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</si>
  <si>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</si>
  <si>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</si>
  <si>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</si>
  <si>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</si>
  <si>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</si>
  <si>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</si>
  <si>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</si>
  <si>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</si>
  <si>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</si>
  <si>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</si>
  <si>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</si>
  <si>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</si>
  <si>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</si>
  <si>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</si>
  <si>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</si>
  <si>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</si>
  <si>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</si>
  <si>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</si>
  <si>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</si>
  <si>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</si>
  <si>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</si>
  <si>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</si>
  <si>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</si>
  <si>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</si>
  <si>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</si>
  <si>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</si>
  <si>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</si>
  <si>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</si>
  <si>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</si>
  <si>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</si>
  <si>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</si>
  <si>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</si>
  <si>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</si>
  <si>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</si>
  <si>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</si>
  <si>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</si>
  <si>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</si>
  <si>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</si>
  <si>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</si>
  <si>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</si>
  <si>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</si>
  <si>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</si>
  <si>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</si>
  <si>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</si>
  <si>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</si>
  <si>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</si>
  <si>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</si>
  <si>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</si>
  <si>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</si>
  <si>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</si>
  <si>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</si>
  <si>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</si>
  <si>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</si>
  <si>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</si>
  <si>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</si>
  <si>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</si>
  <si>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</si>
  <si>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</si>
  <si>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</si>
  <si>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</si>
  <si>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</si>
  <si>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</si>
  <si>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</si>
  <si>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</si>
  <si>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</si>
  <si>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</si>
  <si>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</si>
  <si>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</si>
  <si>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</si>
  <si>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</si>
  <si>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</si>
  <si>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</si>
  <si>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</si>
  <si>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</si>
  <si>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</si>
  <si>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</si>
  <si>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</si>
  <si>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</si>
  <si>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</si>
  <si>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</si>
  <si>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</si>
  <si>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</si>
  <si>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</si>
  <si>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</si>
  <si>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</si>
  <si>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</si>
  <si>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</si>
  <si>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</si>
  <si>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</si>
  <si>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</si>
  <si>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</si>
  <si>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</si>
  <si>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</si>
  <si>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</si>
  <si>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</si>
  <si>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</si>
  <si>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</si>
  <si>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</si>
  <si>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</si>
  <si>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</si>
  <si>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</si>
  <si>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</si>
  <si>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</si>
  <si>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</si>
  <si>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</si>
  <si>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</si>
  <si>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</si>
  <si>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</si>
  <si>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</si>
  <si>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</si>
  <si>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</si>
  <si>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</si>
  <si>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</si>
  <si>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</si>
  <si>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</si>
  <si>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</si>
  <si>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</si>
  <si>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</si>
  <si>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</si>
  <si>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</si>
  <si>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</si>
  <si>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</si>
  <si>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</si>
  <si>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</si>
  <si>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</si>
  <si>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</si>
  <si>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</si>
  <si>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</si>
  <si>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</si>
  <si>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</si>
  <si>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</si>
  <si>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</si>
  <si>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</si>
  <si>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</si>
  <si>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</si>
  <si>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</si>
  <si>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</si>
  <si>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</si>
  <si>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</si>
  <si>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</si>
  <si>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</si>
  <si>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</si>
  <si>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</si>
  <si>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</si>
  <si>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</si>
  <si>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</si>
  <si>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</si>
  <si>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</si>
  <si>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</si>
  <si>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</si>
  <si>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</si>
  <si>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</si>
  <si>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</si>
  <si>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</si>
  <si>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</si>
  <si>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</si>
  <si>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</si>
  <si>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</si>
  <si>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</si>
  <si>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</si>
  <si>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</si>
  <si>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</si>
  <si>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</si>
  <si>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</si>
  <si>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</si>
  <si>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</si>
  <si>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</si>
  <si>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</si>
  <si>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</si>
  <si>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</si>
  <si>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</si>
  <si>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</si>
  <si>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</si>
  <si>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</si>
  <si>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</si>
  <si>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</si>
  <si>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</si>
  <si>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</si>
  <si>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</si>
  <si>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</si>
  <si>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</si>
  <si>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</si>
  <si>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</si>
  <si>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</si>
  <si>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</si>
  <si>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</si>
  <si>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</si>
  <si>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</si>
  <si>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</si>
  <si>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</si>
  <si>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</si>
  <si>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</si>
  <si>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</si>
  <si>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</si>
  <si>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</si>
  <si>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</si>
  <si>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</si>
  <si>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</si>
  <si>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</si>
  <si>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</si>
  <si>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</si>
  <si>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</si>
  <si>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</si>
  <si>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</si>
  <si>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</si>
  <si>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</si>
  <si>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</si>
  <si>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</si>
  <si>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</si>
  <si>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</si>
  <si>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</si>
  <si>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</si>
  <si>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</si>
  <si>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</si>
  <si>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</si>
  <si>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</si>
  <si>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</si>
  <si>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</si>
  <si>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</si>
  <si>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</si>
  <si>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</si>
  <si>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</si>
  <si>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</si>
  <si>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</si>
  <si>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</si>
  <si>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</si>
  <si>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</si>
  <si>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</si>
  <si>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</si>
  <si>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</si>
  <si>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</si>
  <si>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</si>
  <si>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</si>
  <si>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</si>
  <si>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</si>
  <si>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</si>
  <si>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</si>
  <si>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</si>
  <si>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</si>
  <si>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</si>
  <si>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</si>
  <si>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</si>
  <si>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</si>
  <si>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</si>
  <si>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</si>
  <si>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</si>
  <si>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</si>
  <si>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</si>
  <si>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</si>
  <si>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</si>
  <si>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</si>
  <si>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</si>
  <si>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</si>
  <si>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</si>
  <si>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</si>
  <si>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</si>
  <si>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</si>
  <si>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</si>
  <si>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</si>
  <si>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</si>
  <si>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</si>
  <si>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</si>
  <si>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</si>
  <si>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</si>
  <si>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</si>
  <si>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</si>
  <si>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</si>
  <si>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</si>
  <si>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</si>
  <si>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</si>
  <si>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</si>
  <si>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</si>
  <si>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</si>
  <si>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</si>
  <si>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</si>
  <si>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</si>
  <si>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</si>
  <si>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</si>
  <si>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</si>
  <si>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</si>
  <si>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</si>
  <si>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</si>
  <si>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</si>
  <si>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</si>
  <si>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</si>
  <si>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</si>
  <si>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</si>
  <si>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</si>
  <si>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</si>
  <si>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</si>
  <si>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</si>
  <si>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</si>
  <si>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</si>
  <si>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</si>
  <si>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</si>
  <si>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</si>
  <si>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</si>
  <si>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</si>
  <si>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</si>
  <si>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</si>
  <si>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</si>
  <si>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</si>
  <si>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</si>
  <si>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</si>
  <si>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</si>
  <si>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</si>
  <si>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</si>
  <si>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</si>
  <si>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</si>
  <si>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</si>
  <si>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</si>
  <si>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</si>
  <si>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</si>
  <si>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</si>
  <si>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</si>
  <si>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</si>
  <si>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</si>
  <si>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</si>
  <si>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</si>
  <si>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</si>
  <si>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</si>
  <si>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</si>
  <si>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</si>
  <si>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</si>
  <si>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</si>
  <si>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</si>
  <si>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</si>
  <si>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</si>
  <si>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</si>
  <si>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</si>
  <si>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</si>
  <si>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</si>
  <si>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</si>
  <si>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</si>
  <si>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</si>
  <si>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</si>
  <si>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</si>
  <si>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</si>
  <si>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</si>
  <si>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</si>
  <si>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</si>
  <si>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</si>
  <si>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</si>
  <si>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</si>
  <si>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</si>
  <si>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</si>
  <si>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</si>
  <si>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</si>
  <si>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</si>
  <si>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</si>
  <si>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</si>
  <si>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</si>
  <si>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</si>
  <si>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</si>
  <si>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</si>
  <si>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</si>
  <si>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</si>
  <si>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</si>
  <si>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</si>
  <si>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</si>
  <si>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</si>
  <si>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</si>
  <si>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</si>
  <si>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</si>
  <si>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</si>
  <si>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</si>
  <si>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</si>
  <si>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</si>
  <si>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</si>
  <si>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</si>
  <si>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</si>
  <si>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</si>
  <si>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</si>
  <si>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</si>
  <si>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</si>
  <si>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</si>
  <si>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</si>
  <si>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</si>
  <si>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</si>
  <si>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</si>
  <si>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</si>
  <si>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</si>
  <si>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</si>
  <si>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</si>
  <si>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</si>
  <si>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</si>
  <si>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</si>
  <si>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</si>
  <si>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</si>
  <si>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</si>
  <si>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</si>
  <si>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</si>
  <si>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</si>
  <si>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</si>
  <si>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</si>
  <si>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</si>
  <si>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</si>
  <si>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</si>
  <si>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</si>
  <si>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</si>
  <si>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</si>
  <si>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</si>
  <si>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</si>
  <si>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</si>
  <si>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</si>
  <si>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</si>
  <si>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</si>
  <si>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</si>
  <si>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</si>
  <si>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</si>
  <si>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</si>
  <si>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</si>
  <si>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</si>
  <si>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</si>
  <si>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</si>
  <si>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</si>
  <si>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</si>
  <si>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</si>
  <si>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</si>
  <si>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</si>
  <si>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</si>
  <si>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</si>
  <si>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</si>
  <si>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</si>
  <si>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</si>
  <si>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</si>
  <si>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</si>
  <si>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</si>
  <si>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</si>
  <si>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</si>
  <si>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</si>
  <si>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</si>
  <si>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</si>
  <si>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</si>
  <si>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</si>
  <si>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</si>
  <si>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</si>
  <si>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</si>
  <si>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</si>
  <si>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</si>
  <si>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</si>
  <si>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</si>
  <si>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</si>
  <si>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</si>
  <si>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</si>
  <si>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</si>
  <si>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</si>
  <si>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</si>
  <si>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</si>
  <si>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</si>
  <si>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</si>
  <si>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</si>
  <si>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</si>
  <si>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</si>
  <si>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</si>
  <si>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</si>
  <si>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</si>
  <si>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</si>
  <si>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</si>
  <si>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</si>
  <si>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</si>
  <si>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</si>
  <si>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</si>
  <si>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</si>
  <si>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</si>
  <si>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</si>
  <si>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</si>
  <si>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</si>
  <si>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</si>
  <si>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</si>
  <si>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</si>
  <si>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</si>
  <si>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</si>
  <si>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</si>
  <si>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</si>
  <si>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</si>
  <si>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</si>
  <si>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</si>
  <si>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</si>
  <si>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</si>
  <si>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</si>
  <si>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</si>
  <si>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</si>
  <si>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</si>
  <si>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</si>
  <si>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</si>
  <si>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</si>
  <si>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</si>
  <si>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</si>
  <si>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</si>
  <si>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</si>
  <si>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</si>
  <si>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</si>
  <si>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</si>
  <si>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</si>
  <si>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</si>
  <si>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</si>
  <si>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</si>
  <si>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</si>
  <si>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</si>
  <si>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</si>
  <si>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</si>
  <si>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</si>
  <si>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</si>
  <si>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</si>
  <si>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</si>
  <si>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</si>
  <si>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</si>
  <si>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</si>
  <si>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</si>
  <si>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</si>
  <si>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</si>
  <si>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</si>
  <si>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</si>
  <si>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</si>
  <si>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</si>
  <si>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</si>
  <si>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</si>
  <si>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</si>
  <si>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</si>
  <si>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</si>
  <si>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</si>
  <si>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</si>
  <si>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</si>
  <si>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</si>
  <si>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</si>
  <si>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</si>
  <si>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</si>
  <si>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</si>
  <si>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</si>
  <si>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</si>
  <si>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</si>
  <si>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</si>
  <si>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</si>
  <si>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</si>
  <si>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</si>
  <si>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</si>
  <si>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</si>
  <si>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</si>
  <si>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</si>
  <si>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</si>
  <si>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</si>
  <si>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</si>
  <si>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</si>
  <si>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</si>
  <si>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</si>
  <si>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</si>
  <si>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</si>
  <si>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</si>
  <si>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</si>
  <si>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</si>
  <si>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</si>
  <si>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</si>
  <si>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</si>
  <si>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</si>
  <si>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</si>
  <si>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</si>
  <si>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</si>
  <si>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</si>
  <si>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</si>
  <si>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</si>
  <si>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</si>
  <si>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</si>
  <si>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</si>
  <si>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</si>
  <si>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</si>
  <si>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</si>
  <si>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</si>
  <si>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</si>
  <si>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</si>
  <si>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</si>
  <si>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</si>
  <si>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</si>
  <si>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</si>
  <si>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</si>
  <si>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</si>
  <si>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</si>
  <si>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</si>
  <si>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</si>
  <si>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</si>
  <si>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</si>
  <si>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</si>
  <si>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</si>
  <si>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</si>
  <si>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</si>
  <si>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</si>
  <si>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</si>
  <si>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</si>
  <si>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</si>
  <si>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</si>
  <si>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</si>
  <si>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</si>
  <si>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</si>
  <si>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</si>
  <si>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</si>
  <si>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</si>
  <si>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</si>
  <si>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</si>
  <si>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</si>
  <si>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</si>
  <si>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</si>
  <si>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</si>
  <si>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</si>
  <si>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</si>
  <si>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</si>
  <si>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</si>
  <si>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</si>
  <si>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</si>
  <si>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</si>
  <si>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</si>
  <si>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</si>
  <si>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</si>
  <si>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</si>
  <si>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</si>
  <si>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</si>
  <si>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</si>
  <si>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</si>
  <si>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</si>
  <si>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</si>
  <si>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</si>
  <si>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</si>
  <si>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</si>
  <si>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</si>
  <si>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</si>
  <si>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</si>
  <si>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</si>
  <si>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</si>
  <si>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</si>
  <si>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</si>
  <si>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</si>
  <si>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</si>
  <si>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</si>
  <si>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</si>
  <si>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</si>
  <si>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</si>
  <si>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</si>
  <si>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</si>
  <si>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</si>
  <si>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</si>
  <si>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</si>
  <si>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</si>
  <si>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</si>
  <si>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</si>
  <si>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</si>
  <si>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</si>
  <si>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</si>
  <si>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</si>
  <si>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</si>
  <si>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</si>
  <si>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</si>
  <si>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</si>
  <si>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</si>
  <si>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</si>
  <si>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</si>
  <si>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</si>
  <si>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</si>
  <si>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</si>
  <si>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</si>
  <si>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</si>
  <si>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</si>
  <si>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</si>
  <si>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</si>
  <si>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</si>
  <si>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</si>
  <si>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</si>
  <si>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</si>
  <si>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</si>
  <si>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</si>
  <si>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</si>
  <si>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</si>
  <si>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</si>
  <si>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</si>
  <si>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</si>
  <si>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</si>
  <si>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</si>
  <si>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</si>
  <si>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</si>
  <si>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</si>
  <si>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</si>
  <si>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</si>
  <si>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</si>
  <si>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</si>
  <si>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</si>
  <si>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</si>
  <si>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</si>
  <si>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</si>
  <si>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</si>
  <si>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</si>
  <si>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</si>
  <si>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</si>
  <si>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</si>
  <si>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</si>
  <si>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</si>
  <si>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</si>
  <si>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</si>
  <si>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</si>
  <si>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</si>
  <si>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</si>
  <si>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</si>
  <si>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</si>
  <si>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</si>
  <si>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</si>
  <si>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</si>
  <si>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</si>
  <si>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</si>
  <si>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</si>
  <si>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</si>
  <si>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</si>
  <si>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</si>
  <si>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</si>
  <si>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</si>
  <si>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</si>
  <si>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</si>
  <si>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</si>
  <si>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</si>
  <si>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</si>
  <si>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</si>
  <si>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</si>
  <si>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</si>
  <si>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</si>
  <si>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</si>
  <si>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</si>
  <si>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</si>
  <si>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</si>
  <si>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</si>
  <si>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</si>
  <si>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</si>
  <si>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</si>
  <si>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</si>
  <si>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</si>
  <si>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</si>
  <si>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</si>
  <si>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</si>
  <si>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</si>
  <si>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</si>
  <si>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</si>
  <si>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</si>
  <si>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</si>
  <si>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</si>
  <si>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</si>
  <si>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</si>
  <si>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</si>
  <si>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</si>
  <si>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</si>
  <si>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</si>
  <si>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</si>
  <si>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</si>
  <si>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</si>
  <si>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</si>
  <si>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</si>
  <si>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</si>
  <si>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</si>
  <si>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</si>
  <si>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</si>
  <si>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</si>
  <si>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</si>
  <si>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</si>
  <si>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</si>
  <si>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</si>
  <si>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</si>
  <si>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</si>
  <si>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</si>
  <si>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</si>
  <si>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</si>
  <si>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</si>
  <si>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</si>
  <si>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</si>
  <si>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</si>
  <si>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</si>
  <si>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</si>
  <si>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</si>
  <si>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</si>
  <si>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</si>
  <si>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</si>
  <si>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</si>
  <si>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</si>
  <si>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</si>
  <si>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</si>
  <si>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</si>
  <si>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</si>
  <si>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</si>
  <si>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</si>
  <si>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</si>
  <si>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</si>
  <si>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</si>
  <si>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</si>
  <si>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</si>
  <si>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</si>
  <si>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</si>
  <si>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</si>
  <si>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</si>
  <si>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</si>
  <si>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</si>
  <si>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</si>
  <si>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</si>
  <si>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</si>
  <si>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</si>
  <si>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</si>
  <si>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</si>
  <si>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</si>
  <si>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</si>
  <si>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</si>
  <si>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</si>
  <si>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</si>
  <si>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</si>
  <si>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</si>
  <si>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</si>
  <si>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</si>
  <si>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</si>
  <si>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</si>
  <si>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</si>
  <si>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</si>
  <si>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</si>
  <si>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</si>
  <si>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</si>
  <si>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</si>
  <si>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</si>
  <si>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</si>
  <si>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</si>
  <si>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</si>
  <si>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</si>
  <si>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</si>
  <si>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</si>
  <si>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</si>
  <si>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</si>
  <si>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</si>
  <si>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</si>
  <si>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</si>
  <si>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</si>
  <si>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</si>
  <si>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</si>
  <si>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</si>
  <si>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</si>
  <si>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</si>
  <si>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</si>
  <si>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</si>
  <si>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</si>
  <si>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</si>
  <si>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</si>
  <si>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</si>
  <si>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</si>
  <si>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</si>
  <si>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</si>
  <si>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</si>
  <si>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</si>
  <si>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</si>
  <si>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</si>
  <si>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</si>
  <si>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</si>
  <si>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</si>
  <si>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</si>
  <si>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</si>
  <si>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</si>
  <si>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</si>
  <si>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</si>
  <si>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</si>
  <si>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</si>
  <si>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</si>
  <si>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</si>
  <si>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</si>
  <si>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</si>
  <si>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</si>
  <si>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</si>
  <si>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</si>
  <si>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</si>
  <si>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</si>
  <si>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</si>
  <si>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</si>
  <si>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</si>
  <si>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</si>
  <si>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</si>
  <si>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</si>
  <si>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</si>
  <si>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</si>
  <si>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</si>
  <si>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</si>
  <si>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</si>
  <si>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</si>
  <si>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</si>
  <si>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</si>
  <si>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</si>
  <si>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</si>
  <si>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</si>
  <si>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</si>
  <si>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</si>
  <si>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</si>
  <si>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</si>
  <si>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</si>
  <si>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</si>
  <si>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</si>
  <si>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</si>
  <si>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</si>
  <si>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</si>
  <si>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</si>
  <si>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</si>
  <si>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</si>
  <si>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</si>
  <si>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</si>
  <si>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</si>
  <si>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</si>
  <si>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</si>
  <si>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</si>
  <si>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</si>
  <si>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</si>
  <si>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</si>
  <si>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</si>
  <si>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</si>
  <si>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</si>
  <si>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</si>
  <si>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</si>
  <si>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</si>
  <si>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</si>
  <si>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</si>
  <si>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</si>
  <si>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</si>
  <si>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</si>
  <si>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</si>
  <si>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</si>
  <si>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</si>
  <si>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</si>
  <si>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</si>
  <si>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</si>
  <si>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</si>
  <si>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</si>
  <si>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</si>
  <si>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</si>
  <si>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</si>
  <si>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</si>
  <si>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</si>
  <si>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</si>
  <si>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</si>
  <si>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</si>
  <si>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</si>
  <si>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</si>
  <si>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</si>
  <si>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</si>
  <si>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</si>
  <si>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</si>
  <si>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</si>
  <si>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</si>
  <si>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</si>
  <si>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</si>
  <si>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</si>
  <si>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</si>
  <si>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</si>
  <si>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</si>
  <si>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</si>
  <si>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</si>
  <si>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</si>
  <si>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</si>
  <si>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</si>
  <si>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</si>
  <si>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</si>
  <si>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</si>
  <si>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</si>
  <si>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</si>
  <si>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</si>
  <si>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</si>
  <si>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</si>
  <si>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</si>
  <si>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</si>
  <si>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</si>
  <si>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</si>
  <si>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</si>
  <si>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</si>
  <si>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</si>
  <si>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</si>
  <si>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</si>
  <si>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</si>
  <si>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</si>
  <si>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</si>
  <si>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</si>
  <si>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</si>
  <si>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</si>
  <si>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</si>
  <si>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</si>
  <si>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</si>
  <si>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</si>
  <si>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</si>
  <si>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</si>
  <si>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</si>
  <si>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</si>
  <si>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</si>
  <si>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</si>
  <si>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</si>
  <si>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</si>
  <si>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</si>
  <si>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</si>
  <si>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</si>
  <si>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</si>
  <si>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</si>
  <si>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</si>
  <si>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</si>
  <si>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</si>
  <si>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</si>
  <si>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</si>
  <si>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</si>
  <si>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</si>
  <si>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</si>
  <si>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</si>
  <si>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</si>
  <si>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</si>
  <si>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</si>
  <si>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</si>
  <si>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</si>
  <si>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</si>
  <si>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</si>
  <si>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</si>
  <si>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</si>
  <si>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</si>
  <si>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</si>
  <si>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</si>
  <si>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</si>
  <si>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</si>
  <si>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</si>
  <si>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</si>
  <si>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</si>
  <si>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</si>
  <si>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</si>
  <si>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</si>
  <si>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</si>
  <si>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</si>
  <si>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</si>
  <si>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</si>
  <si>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</si>
  <si>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</si>
  <si>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</si>
  <si>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</si>
  <si>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</si>
  <si>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</si>
  <si>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</si>
  <si>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</si>
  <si>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</si>
  <si>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</si>
  <si>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</si>
  <si>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</si>
  <si>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</si>
  <si>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</si>
  <si>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</si>
  <si>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</si>
  <si>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</si>
  <si>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</si>
  <si>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</si>
  <si>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</si>
  <si>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</si>
  <si>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</si>
  <si>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</si>
  <si>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</si>
  <si>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</si>
  <si>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</si>
  <si>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</si>
  <si>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</si>
  <si>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</si>
  <si>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</si>
  <si>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</si>
  <si>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</si>
  <si>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</si>
  <si>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</si>
  <si>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</si>
  <si>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</si>
  <si>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</si>
  <si>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</si>
  <si>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</si>
  <si>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</si>
  <si>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</si>
  <si>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</si>
  <si>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</si>
  <si>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</si>
  <si>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</si>
  <si>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</si>
  <si>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</si>
  <si>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</si>
  <si>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</si>
  <si>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</si>
  <si>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</si>
  <si>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</si>
  <si>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</si>
  <si>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</si>
  <si>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</si>
  <si>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</si>
  <si>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</si>
  <si>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</si>
  <si>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</si>
  <si>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</si>
  <si>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</si>
  <si>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</si>
  <si>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</si>
  <si>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</si>
  <si>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</si>
  <si>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</si>
  <si>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</si>
  <si>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</si>
  <si>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</si>
  <si>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</si>
  <si>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</si>
  <si>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</si>
  <si>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</si>
  <si>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</si>
  <si>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</si>
  <si>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</si>
  <si>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</si>
  <si>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</si>
  <si>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</si>
  <si>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</si>
  <si>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</si>
  <si>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</si>
  <si>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</si>
  <si>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</si>
  <si>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</si>
  <si>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</si>
  <si>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</si>
  <si>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</si>
  <si>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</si>
  <si>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</si>
  <si>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</si>
  <si>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</si>
  <si>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</si>
  <si>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</si>
  <si>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</si>
  <si>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</si>
  <si>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</si>
  <si>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</si>
  <si>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</si>
  <si>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</si>
  <si>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</si>
  <si>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</si>
  <si>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</si>
  <si>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</si>
  <si>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</si>
  <si>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</si>
  <si>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</si>
  <si>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</si>
  <si>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</si>
  <si>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</si>
  <si>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</si>
  <si>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</si>
  <si>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</si>
  <si>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</si>
  <si>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</si>
  <si>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</si>
  <si>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</si>
  <si>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</si>
  <si>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</si>
  <si>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</si>
  <si>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</si>
  <si>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</si>
  <si>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</si>
  <si>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</si>
  <si>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</si>
  <si>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</si>
  <si>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</si>
  <si>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</si>
  <si>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</si>
  <si>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</si>
  <si>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</si>
  <si>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</si>
  <si>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</si>
  <si>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</si>
  <si>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</si>
  <si>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</si>
  <si>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</si>
  <si>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</si>
  <si>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</si>
  <si>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</si>
  <si>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</si>
  <si>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</si>
  <si>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</si>
  <si>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</si>
  <si>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</si>
  <si>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</si>
  <si>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</si>
  <si>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</si>
  <si>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</si>
  <si>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</si>
  <si>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</si>
  <si>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</si>
  <si>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</si>
  <si>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</si>
  <si>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</si>
  <si>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</si>
  <si>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</si>
  <si>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</si>
  <si>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</si>
  <si>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</si>
  <si>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</si>
  <si>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</si>
  <si>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</si>
  <si>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</si>
  <si>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</si>
  <si>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</si>
  <si>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</si>
  <si>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</si>
  <si>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</si>
  <si>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</si>
  <si>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</si>
  <si>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</si>
  <si>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</si>
  <si>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</si>
  <si>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</si>
  <si>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</si>
  <si>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</si>
  <si>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</si>
  <si>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</si>
  <si>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</si>
  <si>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</si>
  <si>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</si>
  <si>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</si>
  <si>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</si>
  <si>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</si>
  <si>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</si>
  <si>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</si>
  <si>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</si>
  <si>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</si>
  <si>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</si>
  <si>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</si>
  <si>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</si>
  <si>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</si>
  <si>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</si>
  <si>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</si>
  <si>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</si>
  <si>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</si>
  <si>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</si>
  <si>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</si>
  <si>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</si>
  <si>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</si>
  <si>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</si>
  <si>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</si>
  <si>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</si>
  <si>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</si>
  <si>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</si>
  <si>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</si>
  <si>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</si>
  <si>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</si>
  <si>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</si>
  <si>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</si>
  <si>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</si>
  <si>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</si>
  <si>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</si>
  <si>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</si>
  <si>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</si>
  <si>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</si>
  <si>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</si>
  <si>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</si>
  <si>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</si>
  <si>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</si>
  <si>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</si>
  <si>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</si>
  <si>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</si>
  <si>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</si>
  <si>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</si>
  <si>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</si>
  <si>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</si>
  <si>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</si>
  <si>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</si>
  <si>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</si>
  <si>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</si>
  <si>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</si>
  <si>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</si>
  <si>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</si>
  <si>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</si>
  <si>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</si>
  <si>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</si>
  <si>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</si>
  <si>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</si>
  <si>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</si>
  <si>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</si>
  <si>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</si>
  <si>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</si>
  <si>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</si>
  <si>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</si>
  <si>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</si>
  <si>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</si>
  <si>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</si>
  <si>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</si>
  <si>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</si>
  <si>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</si>
  <si>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</si>
  <si>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</si>
  <si>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</si>
  <si>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</si>
  <si>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</si>
  <si>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</si>
  <si>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</si>
  <si>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</si>
  <si>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</si>
  <si>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</si>
  <si>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</si>
  <si>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</si>
  <si>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</si>
  <si>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</si>
  <si>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</si>
  <si>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</si>
  <si>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</si>
  <si>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</si>
  <si>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</si>
  <si>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</si>
  <si>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</si>
  <si>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</si>
  <si>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</si>
  <si>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</si>
  <si>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</si>
  <si>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</si>
  <si>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</si>
  <si>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</si>
  <si>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</si>
  <si>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</si>
  <si>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</si>
  <si>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</si>
  <si>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</si>
  <si>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</si>
  <si>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</si>
  <si>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</si>
  <si>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</si>
  <si>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</si>
  <si>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</si>
  <si>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</si>
  <si>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</si>
  <si>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</si>
  <si>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</si>
  <si>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</si>
  <si>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</si>
  <si>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</si>
  <si>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</si>
  <si>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</si>
  <si>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</si>
  <si>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</si>
  <si>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</si>
  <si>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</si>
  <si>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</si>
  <si>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</si>
  <si>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</si>
  <si>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</si>
  <si>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</si>
  <si>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</si>
  <si>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</si>
  <si>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</si>
  <si>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</si>
  <si>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</si>
  <si>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</si>
  <si>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</si>
  <si>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</si>
  <si>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</si>
  <si>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</si>
  <si>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</si>
  <si>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</si>
  <si>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</si>
  <si>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</si>
  <si>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</si>
  <si>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</si>
  <si>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</si>
  <si>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</si>
  <si>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</si>
  <si>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</si>
  <si>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</si>
  <si>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</si>
  <si>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</si>
  <si>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</si>
  <si>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</si>
  <si>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</si>
  <si>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</si>
  <si>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</si>
  <si>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</si>
  <si>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</si>
  <si>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</si>
  <si>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</si>
  <si>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</si>
  <si>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</si>
  <si>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</si>
  <si>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</si>
  <si>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</si>
  <si>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</si>
  <si>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</si>
  <si>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</si>
  <si>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</si>
  <si>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</si>
  <si>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</si>
  <si>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</si>
  <si>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</si>
  <si>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</si>
  <si>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</si>
  <si>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</si>
  <si>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</si>
  <si>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</si>
  <si>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</si>
  <si>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</si>
  <si>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</si>
  <si>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</si>
  <si>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</si>
  <si>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</si>
  <si>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</si>
  <si>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</si>
  <si>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</si>
  <si>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</si>
  <si>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</si>
  <si>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</si>
  <si>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</si>
  <si>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</si>
  <si>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</si>
  <si>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</si>
  <si>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</si>
  <si>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</si>
  <si>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</si>
  <si>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</si>
  <si>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</si>
  <si>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</si>
  <si>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</si>
  <si>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</si>
  <si>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</si>
  <si>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</si>
  <si>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</si>
  <si>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</si>
  <si>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</si>
  <si>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</si>
  <si>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</si>
  <si>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</si>
  <si>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</si>
  <si>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</si>
  <si>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</si>
  <si>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</si>
  <si>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</si>
  <si>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</si>
  <si>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</si>
  <si>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</si>
  <si>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</si>
  <si>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</si>
  <si>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</si>
  <si>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</si>
  <si>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</si>
  <si>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</si>
  <si>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</si>
  <si>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</si>
  <si>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</si>
  <si>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</si>
  <si>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</si>
  <si>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</si>
  <si>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</si>
  <si>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</si>
  <si>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</si>
  <si>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</si>
  <si>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</si>
  <si>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</si>
  <si>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</si>
  <si>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</si>
  <si>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</si>
  <si>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</si>
  <si>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</si>
  <si>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</si>
  <si>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</si>
  <si>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</si>
  <si>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</si>
  <si>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</si>
  <si>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</si>
  <si>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</si>
  <si>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</si>
  <si>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</si>
  <si>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</si>
  <si>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</si>
  <si>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</si>
  <si>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</si>
  <si>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</si>
  <si>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</si>
  <si>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</si>
  <si>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</si>
  <si>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</si>
  <si>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</si>
  <si>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</si>
  <si>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</si>
  <si>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</si>
  <si>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</si>
  <si>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</si>
  <si>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</si>
  <si>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</si>
  <si>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</si>
  <si>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</si>
  <si>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</si>
  <si>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</si>
  <si>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</si>
  <si>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</si>
  <si>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</si>
  <si>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</si>
  <si>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</si>
  <si>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</si>
  <si>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</si>
  <si>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</si>
  <si>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</si>
  <si>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</si>
  <si>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</si>
  <si>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</si>
  <si>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</si>
  <si>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</si>
  <si>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</si>
  <si>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</si>
  <si>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</si>
  <si>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</si>
  <si>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</si>
  <si>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</si>
  <si>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</si>
  <si>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</si>
  <si>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</si>
  <si>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</si>
  <si>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</si>
  <si>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</si>
  <si>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</si>
  <si>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</si>
  <si>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</si>
  <si>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</si>
  <si>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</si>
  <si>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</si>
  <si>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</si>
  <si>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</si>
  <si>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</si>
  <si>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</si>
  <si>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</si>
  <si>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</si>
  <si>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</si>
  <si>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</si>
  <si>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</si>
  <si>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</si>
  <si>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</si>
  <si>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</si>
  <si>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</si>
  <si>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</si>
  <si>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</si>
  <si>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</si>
  <si>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</si>
  <si>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</si>
  <si>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</si>
  <si>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</si>
  <si>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</si>
  <si>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</si>
  <si>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</si>
  <si>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</si>
  <si>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</si>
  <si>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</si>
  <si>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</si>
  <si>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</si>
  <si>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</si>
  <si>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</si>
  <si>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</si>
  <si>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</si>
  <si>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</si>
  <si>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</si>
  <si>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</si>
  <si>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</si>
  <si>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</si>
  <si>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</si>
  <si>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</si>
  <si>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</si>
  <si>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</si>
  <si>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</si>
  <si>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</si>
  <si>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</si>
  <si>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</si>
  <si>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</si>
  <si>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</si>
  <si>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</si>
  <si>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</si>
  <si>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</si>
  <si>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</si>
  <si>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</si>
  <si>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</si>
  <si>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</si>
  <si>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</si>
  <si>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</si>
  <si>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</si>
  <si>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</si>
  <si>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</si>
  <si>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</si>
  <si>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</si>
  <si>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</si>
  <si>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</si>
  <si>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</si>
  <si>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</si>
  <si>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</si>
  <si>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</si>
  <si>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</si>
  <si>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</si>
  <si>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</si>
  <si>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</si>
  <si>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</si>
  <si>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</si>
  <si>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</si>
  <si>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</si>
  <si>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</si>
  <si>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</si>
  <si>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</si>
  <si>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</si>
  <si>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</si>
  <si>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</si>
  <si>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</si>
  <si>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</si>
  <si>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</si>
  <si>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</si>
  <si>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</si>
  <si>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</si>
  <si>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</si>
  <si>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</si>
  <si>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</si>
  <si>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</si>
  <si>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</si>
  <si>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</si>
  <si>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</si>
  <si>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</si>
  <si>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</si>
  <si>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</si>
  <si>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</si>
  <si>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</si>
  <si>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</si>
  <si>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</si>
  <si>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</si>
  <si>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</si>
  <si>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</si>
  <si>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</si>
  <si>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</si>
  <si>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</si>
  <si>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</si>
  <si>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</si>
  <si>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</si>
  <si>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</si>
  <si>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</si>
  <si>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</si>
  <si>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</si>
  <si>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</si>
  <si>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</si>
  <si>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</si>
  <si>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</si>
  <si>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</si>
  <si>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</si>
  <si>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</si>
  <si>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</si>
  <si>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</si>
  <si>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</si>
  <si>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</si>
  <si>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</si>
  <si>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</si>
  <si>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</si>
  <si>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</si>
  <si>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</si>
  <si>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</si>
  <si>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</si>
  <si>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</si>
  <si>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</si>
  <si>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</si>
  <si>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</si>
  <si>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</si>
  <si>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</si>
  <si>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</si>
  <si>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</si>
  <si>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</si>
  <si>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</si>
  <si>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</si>
  <si>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</si>
  <si>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</si>
  <si>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</si>
  <si>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</si>
  <si>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</si>
  <si>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</si>
  <si>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</si>
  <si>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</si>
  <si>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</si>
  <si>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</si>
  <si>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</si>
  <si>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</si>
  <si>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</si>
  <si>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</si>
  <si>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</si>
  <si>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</si>
  <si>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</si>
  <si>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</si>
  <si>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</si>
  <si>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</si>
  <si>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</si>
  <si>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</si>
  <si>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</si>
  <si>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</si>
  <si>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</si>
  <si>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</si>
  <si>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</si>
  <si>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</si>
  <si>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</si>
  <si>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</si>
  <si>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</si>
  <si>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</si>
  <si>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</si>
  <si>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</si>
  <si>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</si>
  <si>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</si>
  <si>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</si>
  <si>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</si>
  <si>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</si>
  <si>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</si>
  <si>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</si>
  <si>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</si>
  <si>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</si>
  <si>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</si>
  <si>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</si>
  <si>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</si>
  <si>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</si>
  <si>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</si>
  <si>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</si>
  <si>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</si>
  <si>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</si>
  <si>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</si>
  <si>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</si>
  <si>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</si>
  <si>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</si>
  <si>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</si>
  <si>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</si>
  <si>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</si>
  <si>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</si>
  <si>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</si>
  <si>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</si>
  <si>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</si>
  <si>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</si>
  <si>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</si>
  <si>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</si>
  <si>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</si>
  <si>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</si>
  <si>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</si>
  <si>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</si>
  <si>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</si>
  <si>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</si>
  <si>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</si>
  <si>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</si>
  <si>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</si>
  <si>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</si>
  <si>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</si>
  <si>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</si>
  <si>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</si>
  <si>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</si>
  <si>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</si>
  <si>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</si>
  <si>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</si>
  <si>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</si>
  <si>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</si>
  <si>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</si>
  <si>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</si>
  <si>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</si>
  <si>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</si>
  <si>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</si>
  <si>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</si>
  <si>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</si>
  <si>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</si>
  <si>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</si>
  <si>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</si>
  <si>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</si>
  <si>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</si>
  <si>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</si>
  <si>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</si>
  <si>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</si>
  <si>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</si>
  <si>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</si>
  <si>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</si>
  <si>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</si>
  <si>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</si>
  <si>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</si>
  <si>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</si>
  <si>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</si>
  <si>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</si>
  <si>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</si>
  <si>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</si>
  <si>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</si>
  <si>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</si>
  <si>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</si>
  <si>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</si>
  <si>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</si>
  <si>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</si>
  <si>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</si>
  <si>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</si>
  <si>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</si>
  <si>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</si>
  <si>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</si>
  <si>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</si>
  <si>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</si>
  <si>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</si>
  <si>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</si>
  <si>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</si>
  <si>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</si>
  <si>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</si>
  <si>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</si>
  <si>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</si>
  <si>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</si>
  <si>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</si>
  <si>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</si>
  <si>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</si>
  <si>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</si>
  <si>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</si>
  <si>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</si>
  <si>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</si>
  <si>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</si>
  <si>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</si>
  <si>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</si>
  <si>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</si>
  <si>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</si>
  <si>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</si>
  <si>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</si>
  <si>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</si>
  <si>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</si>
  <si>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</si>
  <si>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</si>
  <si>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</si>
  <si>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</si>
  <si>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</si>
  <si>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</si>
  <si>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</si>
  <si>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</si>
  <si>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</si>
  <si>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</si>
  <si>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</si>
  <si>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</si>
  <si>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</si>
  <si>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</si>
  <si>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</si>
  <si>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</si>
  <si>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</si>
  <si>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</si>
  <si>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</si>
  <si>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</si>
  <si>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</si>
  <si>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</si>
  <si>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</si>
  <si>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</si>
  <si>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</si>
  <si>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</si>
  <si>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</si>
  <si>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</si>
  <si>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</si>
  <si>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</si>
  <si>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</si>
  <si>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</si>
  <si>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</si>
  <si>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</si>
  <si>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</si>
  <si>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</si>
  <si>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</si>
  <si>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</si>
  <si>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</si>
  <si>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</si>
  <si>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</si>
  <si>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</si>
  <si>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</si>
  <si>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</si>
  <si>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</si>
  <si>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</si>
  <si>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</si>
  <si>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</si>
  <si>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</si>
  <si>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</si>
  <si>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</si>
  <si>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</si>
  <si>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</si>
  <si>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</si>
  <si>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</si>
  <si>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</si>
  <si>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</si>
  <si>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</si>
  <si>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</si>
  <si>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</si>
  <si>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</si>
  <si>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</si>
  <si>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</si>
  <si>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</si>
  <si>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</si>
  <si>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</si>
  <si>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</si>
  <si>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</si>
  <si>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</si>
  <si>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</si>
  <si>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</si>
  <si>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</si>
  <si>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</si>
  <si>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</si>
  <si>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</si>
  <si>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</si>
  <si>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</si>
  <si>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</si>
  <si>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</si>
  <si>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</si>
  <si>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</si>
  <si>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</si>
  <si>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</si>
  <si>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</si>
  <si>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</si>
  <si>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</si>
  <si>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</si>
  <si>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</si>
  <si>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</si>
  <si>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</si>
  <si>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</si>
  <si>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</si>
  <si>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</si>
  <si>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</si>
  <si>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</si>
  <si>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</si>
  <si>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</si>
  <si>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</si>
  <si>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</si>
  <si>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</si>
  <si>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</si>
  <si>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</si>
  <si>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</si>
  <si>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</si>
  <si>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</si>
  <si>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</si>
  <si>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</si>
  <si>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</si>
  <si>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</si>
  <si>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</si>
  <si>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</si>
  <si>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</si>
  <si>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</si>
  <si>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</si>
  <si>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</si>
  <si>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</si>
  <si>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</si>
  <si>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</si>
  <si>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</si>
  <si>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</si>
  <si>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</si>
  <si>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</si>
  <si>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</si>
  <si>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</si>
  <si>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</si>
  <si>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</si>
  <si>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</si>
  <si>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</si>
  <si>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</si>
  <si>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</si>
  <si>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</si>
  <si>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</si>
  <si>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</si>
  <si>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</si>
  <si>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</si>
  <si>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</si>
  <si>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</si>
  <si>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</si>
  <si>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</si>
  <si>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</si>
  <si>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</si>
  <si>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</si>
  <si>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</si>
  <si>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</si>
  <si>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</si>
  <si>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</si>
  <si>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</si>
  <si>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</si>
  <si>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</si>
  <si>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</si>
  <si>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</si>
  <si>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</si>
  <si>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</si>
  <si>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</si>
  <si>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</si>
  <si>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</si>
  <si>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</si>
  <si>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</si>
  <si>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</si>
  <si>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</si>
  <si>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</si>
  <si>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</si>
  <si>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</si>
  <si>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</si>
  <si>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</si>
  <si>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</si>
  <si>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</si>
  <si>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</si>
  <si>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</si>
  <si>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</si>
  <si>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</si>
  <si>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</si>
  <si>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</si>
  <si>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</si>
  <si>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</si>
  <si>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</si>
  <si>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</si>
  <si>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</si>
  <si>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</si>
  <si>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</si>
  <si>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</si>
  <si>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</si>
  <si>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</si>
  <si>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</si>
  <si>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</si>
  <si>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</si>
  <si>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</si>
  <si>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</si>
  <si>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</si>
  <si>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</si>
  <si>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</si>
  <si>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</si>
  <si>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</si>
  <si>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</si>
  <si>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</si>
  <si>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</si>
  <si>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</si>
  <si>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</si>
  <si>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</si>
  <si>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</si>
  <si>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</si>
  <si>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</si>
  <si>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</si>
  <si>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</si>
  <si>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</si>
  <si>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</si>
  <si>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</si>
  <si>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</si>
  <si>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</si>
  <si>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</si>
  <si>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</si>
  <si>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</si>
  <si>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</si>
  <si>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</si>
  <si>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</si>
  <si>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</si>
  <si>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</si>
  <si>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</si>
  <si>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</si>
  <si>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</si>
  <si>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</si>
  <si>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</si>
  <si>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</si>
  <si>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</si>
  <si>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</si>
  <si>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</si>
  <si>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</si>
  <si>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</si>
  <si>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</si>
  <si>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</si>
  <si>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</si>
  <si>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</si>
  <si>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</si>
  <si>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</si>
  <si>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</si>
  <si>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</si>
  <si>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</si>
  <si>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</si>
  <si>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</si>
  <si>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</si>
  <si>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</si>
  <si>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</si>
  <si>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</si>
  <si>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</si>
  <si>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</si>
  <si>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</si>
  <si>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</si>
  <si>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</si>
  <si>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</si>
  <si>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</si>
  <si>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</si>
  <si>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</si>
  <si>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</si>
  <si>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</si>
  <si>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</si>
  <si>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</si>
  <si>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</si>
  <si>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</si>
  <si>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</si>
  <si>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</si>
  <si>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</si>
  <si>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</si>
  <si>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</si>
  <si>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</si>
  <si>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</si>
  <si>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</si>
  <si>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</si>
  <si>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</si>
  <si>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</si>
  <si>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</si>
  <si>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</si>
  <si>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</si>
  <si>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</si>
  <si>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</si>
  <si>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</si>
  <si>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</si>
  <si>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</si>
  <si>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</si>
  <si>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</si>
  <si>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</si>
  <si>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</si>
  <si>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</si>
  <si>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</si>
  <si>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</si>
  <si>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</si>
  <si>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</si>
  <si>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</si>
  <si>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</si>
  <si>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</si>
  <si>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</si>
  <si>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</si>
  <si>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</si>
  <si>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</si>
  <si>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</si>
  <si>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</si>
  <si>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</si>
  <si>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</si>
  <si>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</si>
  <si>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</si>
  <si>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</si>
  <si>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</si>
  <si>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</si>
  <si>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</si>
  <si>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</si>
  <si>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</si>
  <si>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</si>
  <si>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</si>
  <si>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</si>
  <si>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</si>
  <si>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</si>
  <si>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</si>
  <si>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</si>
  <si>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</si>
  <si>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</si>
  <si>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</si>
  <si>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</si>
  <si>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</si>
  <si>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</si>
  <si>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</si>
  <si>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</si>
  <si>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</si>
  <si>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</si>
  <si>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</si>
  <si>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</si>
  <si>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</si>
  <si>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</si>
  <si>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</si>
  <si>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</si>
  <si>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</si>
  <si>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</si>
  <si>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</si>
  <si>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</si>
  <si>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</si>
  <si>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</si>
  <si>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</si>
  <si>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</si>
  <si>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</si>
  <si>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</si>
  <si>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</si>
  <si>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</si>
  <si>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</si>
  <si>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</si>
  <si>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</si>
  <si>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</si>
  <si>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</si>
  <si>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</si>
  <si>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</si>
  <si>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</si>
  <si>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</si>
  <si>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</si>
  <si>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</si>
  <si>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</si>
  <si>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</si>
  <si>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</si>
  <si>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</si>
  <si>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</si>
  <si>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</si>
  <si>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</si>
  <si>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</si>
  <si>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</si>
  <si>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</si>
  <si>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</si>
  <si>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</si>
  <si>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</si>
  <si>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</si>
  <si>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</si>
  <si>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</si>
  <si>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</si>
  <si>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</si>
  <si>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</si>
  <si>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</si>
  <si>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</si>
  <si>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</si>
  <si>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</si>
  <si>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</si>
  <si>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</si>
  <si>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</si>
  <si>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</si>
  <si>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</si>
  <si>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</si>
  <si>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</si>
  <si>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</si>
  <si>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</si>
  <si>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</si>
  <si>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</si>
  <si>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</si>
  <si>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</si>
  <si>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</si>
  <si>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</si>
  <si>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</si>
  <si>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</si>
  <si>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</si>
  <si>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</si>
  <si>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</si>
  <si>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</si>
  <si>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</si>
  <si>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</si>
  <si>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</si>
  <si>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</si>
  <si>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</si>
  <si>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</si>
  <si>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</si>
  <si>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</si>
  <si>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</si>
  <si>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</si>
  <si>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</si>
  <si>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</si>
  <si>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</si>
  <si>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</si>
  <si>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</si>
  <si>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</si>
  <si>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</si>
  <si>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</si>
  <si>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</si>
  <si>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</si>
  <si>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</si>
  <si>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</si>
  <si>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</si>
  <si>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</si>
  <si>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</si>
  <si>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</si>
  <si>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</si>
  <si>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</si>
  <si>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</si>
  <si>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</si>
  <si>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</si>
  <si>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</si>
  <si>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</si>
  <si>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</si>
  <si>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</si>
  <si>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</si>
  <si>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</si>
  <si>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</si>
  <si>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</si>
  <si>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</si>
  <si>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</si>
  <si>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</si>
  <si>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</si>
  <si>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</si>
  <si>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</si>
  <si>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</si>
  <si>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</si>
  <si>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</si>
  <si>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</si>
  <si>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</si>
  <si>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</si>
  <si>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</si>
  <si>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</si>
  <si>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</si>
  <si>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</si>
  <si>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</si>
  <si>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</si>
  <si>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</si>
  <si>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</si>
  <si>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</si>
  <si>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</si>
  <si>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</si>
  <si>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</si>
  <si>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</si>
  <si>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</si>
  <si>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</si>
  <si>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</si>
  <si>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</si>
  <si>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</si>
  <si>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</si>
  <si>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</si>
  <si>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</si>
  <si>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</si>
  <si>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</si>
  <si>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</si>
  <si>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</si>
  <si>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</si>
  <si>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</si>
  <si>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</si>
  <si>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</si>
  <si>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</si>
  <si>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</si>
  <si>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</si>
  <si>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</si>
  <si>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</si>
  <si>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</si>
  <si>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</si>
  <si>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</si>
  <si>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</si>
  <si>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</si>
  <si>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</si>
  <si>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</si>
  <si>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</si>
  <si>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</si>
  <si>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</si>
  <si>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</si>
  <si>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</si>
  <si>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</si>
  <si>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</si>
  <si>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</si>
  <si>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</si>
  <si>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</si>
  <si>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</si>
  <si>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</si>
  <si>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</si>
  <si>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</si>
  <si>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</si>
  <si>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</si>
  <si>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</si>
  <si>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</si>
  <si>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</si>
  <si>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</si>
  <si>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</si>
  <si>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</si>
  <si>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</si>
  <si>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</si>
  <si>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</si>
  <si>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</si>
  <si>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</si>
  <si>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</si>
  <si>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</si>
  <si>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</si>
  <si>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</si>
  <si>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</si>
  <si>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</si>
  <si>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</si>
  <si>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</si>
  <si>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</si>
  <si>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</si>
  <si>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</si>
  <si>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</si>
  <si>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</si>
  <si>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</si>
  <si>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</si>
  <si>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</si>
  <si>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</si>
  <si>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</si>
  <si>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</si>
  <si>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</si>
  <si>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</si>
  <si>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</si>
  <si>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</si>
  <si>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</si>
  <si>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</si>
  <si>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</si>
  <si>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</si>
  <si>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</si>
  <si>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</si>
  <si>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</si>
  <si>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</si>
  <si>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</si>
  <si>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</si>
  <si>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</si>
  <si>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</si>
  <si>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</si>
  <si>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</si>
  <si>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</si>
  <si>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</si>
  <si>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</si>
  <si>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</si>
  <si>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</si>
  <si>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</si>
  <si>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</si>
  <si>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</si>
  <si>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</si>
  <si>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</si>
  <si>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</si>
  <si>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</si>
  <si>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</si>
  <si>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</si>
  <si>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</si>
  <si>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</si>
  <si>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</si>
  <si>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</si>
  <si>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</si>
  <si>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</si>
  <si>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</si>
  <si>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</si>
  <si>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</si>
  <si>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</si>
  <si>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</si>
  <si>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</si>
  <si>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</si>
  <si>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</si>
  <si>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</si>
  <si>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</si>
  <si>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</si>
  <si>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</si>
  <si>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</si>
  <si>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</si>
  <si>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</si>
  <si>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</si>
  <si>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</si>
  <si>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</si>
  <si>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</si>
  <si>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</si>
  <si>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</si>
  <si>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</si>
  <si>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</si>
  <si>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</si>
  <si>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</si>
  <si>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</si>
  <si>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</si>
  <si>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</si>
  <si>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</si>
  <si>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</si>
  <si>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</si>
  <si>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</si>
  <si>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</si>
  <si>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</si>
  <si>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</si>
  <si>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</si>
  <si>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</si>
  <si>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</si>
  <si>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</si>
  <si>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</si>
  <si>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</si>
  <si>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</si>
  <si>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</si>
  <si>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</si>
  <si>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</si>
  <si>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</si>
  <si>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</si>
  <si>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</si>
  <si>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</si>
  <si>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</si>
  <si>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</si>
  <si>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</si>
  <si>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</si>
  <si>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</si>
  <si>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</si>
  <si>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</si>
  <si>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</si>
  <si>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</si>
  <si>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</si>
  <si>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</si>
  <si>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</si>
  <si>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</si>
  <si>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</si>
  <si>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</si>
  <si>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</si>
  <si>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</si>
  <si>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</si>
  <si>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</si>
  <si>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</si>
  <si>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</si>
  <si>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</si>
  <si>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</si>
  <si>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</si>
  <si>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</si>
  <si>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</si>
  <si>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</si>
  <si>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</si>
  <si>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</si>
  <si>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</si>
  <si>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</si>
  <si>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</si>
  <si>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</si>
  <si>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</si>
  <si>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</si>
  <si>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</si>
  <si>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</si>
  <si>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</si>
  <si>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</si>
  <si>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</si>
  <si>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</si>
  <si>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</si>
  <si>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</si>
  <si>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</si>
  <si>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</si>
  <si>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</si>
  <si>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</si>
  <si>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</si>
  <si>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</si>
  <si>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</si>
  <si>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</si>
  <si>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</si>
  <si>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</si>
  <si>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</si>
  <si>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</si>
  <si>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</si>
  <si>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</si>
  <si>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</si>
  <si>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</si>
  <si>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</si>
  <si>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</si>
  <si>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</si>
  <si>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</si>
  <si>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</si>
  <si>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</si>
  <si>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</si>
  <si>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</si>
  <si>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</si>
  <si>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</si>
  <si>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</si>
  <si>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</si>
  <si>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</si>
  <si>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</si>
  <si>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</si>
  <si>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</si>
  <si>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</si>
  <si>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</si>
  <si>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</si>
  <si>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</si>
  <si>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</si>
  <si>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</si>
  <si>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</si>
  <si>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</si>
  <si>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</si>
  <si>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</si>
  <si>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</si>
  <si>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</si>
  <si>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</si>
  <si>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</si>
  <si>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</si>
  <si>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</si>
  <si>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</si>
  <si>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</si>
  <si>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</si>
  <si>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</si>
  <si>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</si>
  <si>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</si>
  <si>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</si>
  <si>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</si>
  <si>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</si>
  <si>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</si>
  <si>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</si>
  <si>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</si>
  <si>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</si>
  <si>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</si>
  <si>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</si>
  <si>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</si>
  <si>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</si>
  <si>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</si>
  <si>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</si>
  <si>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</si>
  <si>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</si>
  <si>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</si>
  <si>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</si>
  <si>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</si>
  <si>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</si>
  <si>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</si>
  <si>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</si>
  <si>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</si>
  <si>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</si>
  <si>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</si>
  <si>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</si>
  <si>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</si>
  <si>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</si>
  <si>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</si>
  <si>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</si>
  <si>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</si>
  <si>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</si>
  <si>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</si>
  <si>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</si>
  <si>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</si>
  <si>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</si>
  <si>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</si>
  <si>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</si>
  <si>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</si>
  <si>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</si>
  <si>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</si>
  <si>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</si>
  <si>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</si>
  <si>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</si>
  <si>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</si>
  <si>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</si>
  <si>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</si>
  <si>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</si>
  <si>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</si>
  <si>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</si>
  <si>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</si>
  <si>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</si>
  <si>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</si>
  <si>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</si>
  <si>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</si>
  <si>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</si>
  <si>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</si>
  <si>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</si>
  <si>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</si>
  <si>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</si>
  <si>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</si>
  <si>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</si>
  <si>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</si>
  <si>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</si>
  <si>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</si>
  <si>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</si>
  <si>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</si>
  <si>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</si>
  <si>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</si>
  <si>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</si>
  <si>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</si>
  <si>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</si>
  <si>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</si>
  <si>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</si>
  <si>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</si>
  <si>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</si>
  <si>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</si>
  <si>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</si>
  <si>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</si>
  <si>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</si>
  <si>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</si>
  <si>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</si>
  <si>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</si>
  <si>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</si>
  <si>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</si>
  <si>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</si>
  <si>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</si>
  <si>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</si>
  <si>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</si>
  <si>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</si>
  <si>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</si>
  <si>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</si>
  <si>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</si>
  <si>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</si>
  <si>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</si>
  <si>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</si>
  <si>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</si>
  <si>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</si>
  <si>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</si>
  <si>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</si>
  <si>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</si>
  <si>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</si>
  <si>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</si>
  <si>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</si>
  <si>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</si>
  <si>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</si>
  <si>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</si>
  <si>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</si>
  <si>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</si>
  <si>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</si>
  <si>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</si>
  <si>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</si>
  <si>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</si>
  <si>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</si>
  <si>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</si>
  <si>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</si>
  <si>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</si>
  <si>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</si>
  <si>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</si>
  <si>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</si>
  <si>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</si>
  <si>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</si>
  <si>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</si>
  <si>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</si>
  <si>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</si>
  <si>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</si>
  <si>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</si>
  <si>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</si>
  <si>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</si>
  <si>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</si>
  <si>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</si>
  <si>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</si>
  <si>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</si>
  <si>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</si>
  <si>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</si>
  <si>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</si>
  <si>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</si>
  <si>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</si>
  <si>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</si>
  <si>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</si>
  <si>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</si>
  <si>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</si>
  <si>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</si>
  <si>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</si>
  <si>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</si>
  <si>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</si>
  <si>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</si>
  <si>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</si>
  <si>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</si>
  <si>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</si>
  <si>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</si>
  <si>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</si>
  <si>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</si>
  <si>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</si>
  <si>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</si>
  <si>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</si>
  <si>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</si>
  <si>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</si>
  <si>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</si>
  <si>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</si>
  <si>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</si>
  <si>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</si>
  <si>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</si>
  <si>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</si>
  <si>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</si>
  <si>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</si>
  <si>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</si>
  <si>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</si>
  <si>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</si>
  <si>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</si>
  <si>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</si>
  <si>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</si>
  <si>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</si>
  <si>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</si>
  <si>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</si>
  <si>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</si>
  <si>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</si>
  <si>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</si>
  <si>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</si>
  <si>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</si>
  <si>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</si>
  <si>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</si>
  <si>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</si>
  <si>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</si>
  <si>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</si>
  <si>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</si>
  <si>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</si>
  <si>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</si>
  <si>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</si>
  <si>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</si>
  <si>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</si>
  <si>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</si>
  <si>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</si>
  <si>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</si>
  <si>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</si>
  <si>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</si>
  <si>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</si>
  <si>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</si>
  <si>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</si>
  <si>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</si>
  <si>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</si>
  <si>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</si>
  <si>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</si>
  <si>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</si>
  <si>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</si>
  <si>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</si>
  <si>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</si>
  <si>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</si>
  <si>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</si>
  <si>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</si>
  <si>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</si>
  <si>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</si>
  <si>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</si>
  <si>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</si>
  <si>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</si>
  <si>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</si>
  <si>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</si>
  <si>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</si>
  <si>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</si>
  <si>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</si>
  <si>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</si>
  <si>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</si>
  <si>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</si>
  <si>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</si>
  <si>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</si>
  <si>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</si>
  <si>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</si>
  <si>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</si>
  <si>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</si>
  <si>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</si>
  <si>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</si>
  <si>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</si>
  <si>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</si>
  <si>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</si>
  <si>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</si>
  <si>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</si>
  <si>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</si>
  <si>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</si>
  <si>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</si>
  <si>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</si>
  <si>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</si>
  <si>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</si>
  <si>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</si>
  <si>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</si>
  <si>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</si>
  <si>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</si>
  <si>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</si>
  <si>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</si>
  <si>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</si>
  <si>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</si>
  <si>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</si>
  <si>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</si>
  <si>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</si>
  <si>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</si>
  <si>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</si>
  <si>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</si>
  <si>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</si>
  <si>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</si>
  <si>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</si>
  <si>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</si>
  <si>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</si>
  <si>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</si>
  <si>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</si>
  <si>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</si>
  <si>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</si>
  <si>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</si>
  <si>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</si>
  <si>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</si>
  <si>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</si>
  <si>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</si>
  <si>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</si>
  <si>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</si>
  <si>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</si>
  <si>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</si>
  <si>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</si>
  <si>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</si>
  <si>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</si>
  <si>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</si>
  <si>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</si>
  <si>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</si>
  <si>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</si>
  <si>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</si>
  <si>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</si>
  <si>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</si>
  <si>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</si>
  <si>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</si>
  <si>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</si>
  <si>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</si>
  <si>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</si>
  <si>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</si>
  <si>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</si>
  <si>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</si>
  <si>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</si>
  <si>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</si>
  <si>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</si>
  <si>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</si>
  <si>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</si>
  <si>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</si>
  <si>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</si>
  <si>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</si>
  <si>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</si>
  <si>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</si>
  <si>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</si>
  <si>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</si>
  <si>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</si>
  <si>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</si>
  <si>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</si>
  <si>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</si>
  <si>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</si>
  <si>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</si>
  <si>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</si>
  <si>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</si>
  <si>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</si>
  <si>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</si>
  <si>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</si>
  <si>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</si>
  <si>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</si>
  <si>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</si>
  <si>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</si>
  <si>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</si>
  <si>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</si>
  <si>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</si>
  <si>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</si>
  <si>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</si>
  <si>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</si>
  <si>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</si>
  <si>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</si>
  <si>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</si>
  <si>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</si>
  <si>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</si>
  <si>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</si>
  <si>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</si>
  <si>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</si>
  <si>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</si>
  <si>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</si>
  <si>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</si>
  <si>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</si>
  <si>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</si>
  <si>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</si>
  <si>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</si>
  <si>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</si>
  <si>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</si>
  <si>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</si>
  <si>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</si>
  <si>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</si>
  <si>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</si>
  <si>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</si>
  <si>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</si>
  <si>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</si>
  <si>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</si>
  <si>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</si>
  <si>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</si>
  <si>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</si>
  <si>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</si>
  <si>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</si>
  <si>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</si>
  <si>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</si>
  <si>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</si>
  <si>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</si>
  <si>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</si>
  <si>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</si>
  <si>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</si>
  <si>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</si>
  <si>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</si>
  <si>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</si>
  <si>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</si>
  <si>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</si>
  <si>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</si>
  <si>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</si>
  <si>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</si>
  <si>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</si>
  <si>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</si>
  <si>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</si>
  <si>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</si>
  <si>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</si>
  <si>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</si>
  <si>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</si>
  <si>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</si>
  <si>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</si>
  <si>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</si>
  <si>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</si>
  <si>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</si>
  <si>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</si>
  <si>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</si>
  <si>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</si>
  <si>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</si>
  <si>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</si>
  <si>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</si>
  <si>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</si>
  <si>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</si>
  <si>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</si>
  <si>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</si>
  <si>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</si>
  <si>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</si>
  <si>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</si>
  <si>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</si>
  <si>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</si>
  <si>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</si>
  <si>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</si>
  <si>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</si>
  <si>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</si>
  <si>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</si>
  <si>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</si>
  <si>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</si>
  <si>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</si>
  <si>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</si>
  <si>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</si>
  <si>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</si>
  <si>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</si>
  <si>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</si>
  <si>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</si>
  <si>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</si>
  <si>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</si>
  <si>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</si>
  <si>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</si>
  <si>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</si>
  <si>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</si>
  <si>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</si>
  <si>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</si>
  <si>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</si>
  <si>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</si>
  <si>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</si>
  <si>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</si>
  <si>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</si>
  <si>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</si>
  <si>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</si>
  <si>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</si>
  <si>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</si>
  <si>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</si>
  <si>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</si>
  <si>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</si>
  <si>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</si>
  <si>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</si>
  <si>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</si>
  <si>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</si>
  <si>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</si>
  <si>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</si>
  <si>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</si>
  <si>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</si>
  <si>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</si>
  <si>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</si>
  <si>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</si>
  <si>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</si>
  <si>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</si>
  <si>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</si>
  <si>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</si>
  <si>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</si>
  <si>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</si>
  <si>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</si>
  <si>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</si>
  <si>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</si>
  <si>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</si>
  <si>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</si>
  <si>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</si>
  <si>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</si>
  <si>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</si>
  <si>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</si>
  <si>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</si>
  <si>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</si>
  <si>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</si>
  <si>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</si>
  <si>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</si>
  <si>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</si>
  <si>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</si>
  <si>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</si>
  <si>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</si>
  <si>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</si>
  <si>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</si>
  <si>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</si>
  <si>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</si>
  <si>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</si>
  <si>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</si>
  <si>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</si>
  <si>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</si>
  <si>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</si>
  <si>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</si>
  <si>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</si>
  <si>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</si>
  <si>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</si>
  <si>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</si>
  <si>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</si>
  <si>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</si>
  <si>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</si>
  <si>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</si>
  <si>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</si>
  <si>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</si>
  <si>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</si>
  <si>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</si>
  <si>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</si>
  <si>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</si>
  <si>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</si>
  <si>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</si>
  <si>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</si>
  <si>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</si>
  <si>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</si>
  <si>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</si>
  <si>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</si>
  <si>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</si>
  <si>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</si>
  <si>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</si>
  <si>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</si>
  <si>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</si>
  <si>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</si>
  <si>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</si>
  <si>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</si>
  <si>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</si>
  <si>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</si>
  <si>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</si>
  <si>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</si>
  <si>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</si>
  <si>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</si>
  <si>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</si>
  <si>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</si>
  <si>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</si>
  <si>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</si>
  <si>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</si>
  <si>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</si>
  <si>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</si>
  <si>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</si>
  <si>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</si>
  <si>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</si>
  <si>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</si>
  <si>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</si>
  <si>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</si>
  <si>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</si>
  <si>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</si>
  <si>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</si>
  <si>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</si>
  <si>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</si>
  <si>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</si>
  <si>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</si>
  <si>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</si>
  <si>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</si>
  <si>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</si>
  <si>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</si>
  <si>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</si>
  <si>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</si>
  <si>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</si>
  <si>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</si>
  <si>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</si>
  <si>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</si>
  <si>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</si>
  <si>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</si>
  <si>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</si>
  <si>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</si>
  <si>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</si>
  <si>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</si>
  <si>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</si>
  <si>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</si>
  <si>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</si>
  <si>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</si>
  <si>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</si>
  <si>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</si>
  <si>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</si>
  <si>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</si>
  <si>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</si>
  <si>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</si>
  <si>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</si>
  <si>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</si>
  <si>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</si>
  <si>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</si>
  <si>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</si>
  <si>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</si>
  <si>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</si>
  <si>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</si>
  <si>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</si>
  <si>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</si>
  <si>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</si>
  <si>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</si>
  <si>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</si>
  <si>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</si>
  <si>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</si>
  <si>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</si>
  <si>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</si>
  <si>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</si>
  <si>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</si>
  <si>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</si>
  <si>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</si>
  <si>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</si>
  <si>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</si>
  <si>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</si>
  <si>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</si>
  <si>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</si>
  <si>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</si>
  <si>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</si>
  <si>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</si>
  <si>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</si>
  <si>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</si>
  <si>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</si>
  <si>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</si>
  <si>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</si>
  <si>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</si>
  <si>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</si>
  <si>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</si>
  <si>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</si>
  <si>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</si>
  <si>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</si>
  <si>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</si>
  <si>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</si>
  <si>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</si>
  <si>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</si>
  <si>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</si>
  <si>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</si>
  <si>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</si>
  <si>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</si>
  <si>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</si>
  <si>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</si>
  <si>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</si>
  <si>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</si>
  <si>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</si>
  <si>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</si>
  <si>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</si>
  <si>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</si>
  <si>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</si>
  <si>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</si>
  <si>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</si>
  <si>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</si>
  <si>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</si>
  <si>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</si>
  <si>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</si>
  <si>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</si>
  <si>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</si>
  <si>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</si>
  <si>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</si>
  <si>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</si>
  <si>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</si>
  <si>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</si>
  <si>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</si>
  <si>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</si>
  <si>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</si>
  <si>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</si>
  <si>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</si>
  <si>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</si>
  <si>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</si>
  <si>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</si>
  <si>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</si>
  <si>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</si>
  <si>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</si>
  <si>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</si>
  <si>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</si>
  <si>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</si>
  <si>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</si>
  <si>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</si>
  <si>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</si>
  <si>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</si>
  <si>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</si>
  <si>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</si>
  <si>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</si>
  <si>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</si>
  <si>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</si>
  <si>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</si>
  <si>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</si>
  <si>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</si>
  <si>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</si>
  <si>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</si>
  <si>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</si>
  <si>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</si>
  <si>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</si>
  <si>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</si>
  <si>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</si>
  <si>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</si>
  <si>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</si>
  <si>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</si>
  <si>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</si>
  <si>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</si>
  <si>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</si>
  <si>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</si>
  <si>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</si>
  <si>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</si>
  <si>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</si>
  <si>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</si>
  <si>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</si>
  <si>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</si>
  <si>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</si>
  <si>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</si>
  <si>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</si>
  <si>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</si>
  <si>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</si>
  <si>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</si>
  <si>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</si>
  <si>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</si>
  <si>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</si>
  <si>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</si>
  <si>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</si>
  <si>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</si>
  <si>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</si>
  <si>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</si>
  <si>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</si>
  <si>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</si>
  <si>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</si>
  <si>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</si>
  <si>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</si>
  <si>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</si>
  <si>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</si>
  <si>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</si>
  <si>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</si>
  <si>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</si>
  <si>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</si>
  <si>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</si>
  <si>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</si>
  <si>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</si>
  <si>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</si>
  <si>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</si>
  <si>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</si>
  <si>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</si>
  <si>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</si>
  <si>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</si>
  <si>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</si>
  <si>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</si>
  <si>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</si>
  <si>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</si>
  <si>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</si>
  <si>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</si>
  <si>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</si>
  <si>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</si>
  <si>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</si>
  <si>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</si>
  <si>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</si>
  <si>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</si>
  <si>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</si>
  <si>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</si>
  <si>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</si>
  <si>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</si>
  <si>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</si>
  <si>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</si>
  <si>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</si>
  <si>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</si>
  <si>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</si>
  <si>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</si>
  <si>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</si>
  <si>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</si>
  <si>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</si>
  <si>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</si>
  <si>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</si>
  <si>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</si>
  <si>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</si>
  <si>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</si>
  <si>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</si>
  <si>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</si>
  <si>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</si>
  <si>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</si>
  <si>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</si>
  <si>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</si>
  <si>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</si>
  <si>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</si>
  <si>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</si>
  <si>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</si>
  <si>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</si>
  <si>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</si>
  <si>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</si>
  <si>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</si>
  <si>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</si>
  <si>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</si>
  <si>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</si>
  <si>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</si>
  <si>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</si>
  <si>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</si>
  <si>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</si>
  <si>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</si>
  <si>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</si>
  <si>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</si>
  <si>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</si>
  <si>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</si>
  <si>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</si>
  <si>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</si>
  <si>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</si>
  <si>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</si>
  <si>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</si>
  <si>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</si>
  <si>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</si>
  <si>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</si>
  <si>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</si>
  <si>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</si>
  <si>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</si>
  <si>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</si>
  <si>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</si>
  <si>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</si>
  <si>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</si>
  <si>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</si>
  <si>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</si>
  <si>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</si>
  <si>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</si>
  <si>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</si>
  <si>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</si>
  <si>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</si>
  <si>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</si>
  <si>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</si>
  <si>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</si>
  <si>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</si>
  <si>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</si>
  <si>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</si>
  <si>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</si>
  <si>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</si>
  <si>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</si>
  <si>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</si>
  <si>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</si>
  <si>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</si>
  <si>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</si>
  <si>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</si>
  <si>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</si>
  <si>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</si>
  <si>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</si>
  <si>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</si>
  <si>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</si>
  <si>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</si>
  <si>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</si>
  <si>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</si>
  <si>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</si>
  <si>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</si>
  <si>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</si>
  <si>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</si>
  <si>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</si>
  <si>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</si>
  <si>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</si>
  <si>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</si>
  <si>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</si>
  <si>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</si>
  <si>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</si>
  <si>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</si>
  <si>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</si>
  <si>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</si>
  <si>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</si>
  <si>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</si>
  <si>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</si>
  <si>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</si>
  <si>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</si>
  <si>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</si>
  <si>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</si>
  <si>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</si>
  <si>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</si>
  <si>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</si>
  <si>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</si>
  <si>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</si>
  <si>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</si>
  <si>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</si>
  <si>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</si>
  <si>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</si>
  <si>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</si>
  <si>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</si>
  <si>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</si>
  <si>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</si>
  <si>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</si>
  <si>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</si>
  <si>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</si>
  <si>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</si>
  <si>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</si>
  <si>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</si>
  <si>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</si>
  <si>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</si>
  <si>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</si>
  <si>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</si>
  <si>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</si>
  <si>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</si>
  <si>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</si>
  <si>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</si>
  <si>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</si>
  <si>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</si>
  <si>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</si>
  <si>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</si>
  <si>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</si>
  <si>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</si>
  <si>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</si>
  <si>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</si>
  <si>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</si>
  <si>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</si>
  <si>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</si>
  <si>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</si>
  <si>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</si>
  <si>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</si>
  <si>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</si>
  <si>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</si>
  <si>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</si>
  <si>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</si>
  <si>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</si>
  <si>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</si>
  <si>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</si>
  <si>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</si>
  <si>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</si>
  <si>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</si>
  <si>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</si>
  <si>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</si>
  <si>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</si>
  <si>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</si>
  <si>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</si>
  <si>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</si>
  <si>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</si>
  <si>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</si>
  <si>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</si>
  <si>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</si>
  <si>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</si>
  <si>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</si>
  <si>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</si>
  <si>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</si>
  <si>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</si>
  <si>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</si>
  <si>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</si>
  <si>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</si>
  <si>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</si>
  <si>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</si>
  <si>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</si>
  <si>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</si>
  <si>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</si>
  <si>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</si>
  <si>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</si>
  <si>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</si>
  <si>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</si>
  <si>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</si>
  <si>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</si>
  <si>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</si>
  <si>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</si>
  <si>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</si>
  <si>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</si>
  <si>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</si>
  <si>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</si>
  <si>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</si>
  <si>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</si>
  <si>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</si>
  <si>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</si>
  <si>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</si>
  <si>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</si>
  <si>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</si>
  <si>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</si>
  <si>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</si>
  <si>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</si>
  <si>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</si>
  <si>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</si>
  <si>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</si>
  <si>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</si>
  <si>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</si>
  <si>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</si>
  <si>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</si>
  <si>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</si>
  <si>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</si>
  <si>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</si>
  <si>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</si>
  <si>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</si>
  <si>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</si>
  <si>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</si>
  <si>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</si>
  <si>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</si>
  <si>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</si>
  <si>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</si>
  <si>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</si>
  <si>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</si>
  <si>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</si>
  <si>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</si>
  <si>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</si>
  <si>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</si>
  <si>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</si>
  <si>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</si>
  <si>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</si>
  <si>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</si>
  <si>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</si>
  <si>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</si>
  <si>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</si>
  <si>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</si>
  <si>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</si>
  <si>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</si>
  <si>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</si>
  <si>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</si>
  <si>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</si>
  <si>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</si>
  <si>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</si>
  <si>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</si>
  <si>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</si>
  <si>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</si>
  <si>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</si>
  <si>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</si>
  <si>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</si>
  <si>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</si>
  <si>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</si>
  <si>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</si>
  <si>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</si>
  <si>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</si>
  <si>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</si>
  <si>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</si>
  <si>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</si>
  <si>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</si>
  <si>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</si>
  <si>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</si>
  <si>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</si>
  <si>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</si>
  <si>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</si>
  <si>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</si>
  <si>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</si>
  <si>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</si>
  <si>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</si>
  <si>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</si>
  <si>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</si>
  <si>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</si>
  <si>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</si>
  <si>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</si>
  <si>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</si>
  <si>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</si>
  <si>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</si>
  <si>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</si>
  <si>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</si>
  <si>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</si>
  <si>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</si>
  <si>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</si>
  <si>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</si>
  <si>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</si>
  <si>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</si>
  <si>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</si>
  <si>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</si>
  <si>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</si>
  <si>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</si>
  <si>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</si>
  <si>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</si>
  <si>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</si>
  <si>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</si>
  <si>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</si>
  <si>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</si>
  <si>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</si>
  <si>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</si>
  <si>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</si>
  <si>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</si>
  <si>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</si>
  <si>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</si>
  <si>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</si>
  <si>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</si>
  <si>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</si>
  <si>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</si>
  <si>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</si>
  <si>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</si>
  <si>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</si>
  <si>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</si>
  <si>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</si>
  <si>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</si>
  <si>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</si>
  <si>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</si>
  <si>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</si>
  <si>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</si>
  <si>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</si>
  <si>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</si>
  <si>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</si>
  <si>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</si>
  <si>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</si>
  <si>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</si>
  <si>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</si>
  <si>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</si>
  <si>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</si>
  <si>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</si>
  <si>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</si>
  <si>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</si>
  <si>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</si>
  <si>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</si>
  <si>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</si>
  <si>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</si>
  <si>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</si>
  <si>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</si>
  <si>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</si>
  <si>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</si>
  <si>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</si>
  <si>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</si>
  <si>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</si>
  <si>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</si>
  <si>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</si>
  <si>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</si>
  <si>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</si>
  <si>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</si>
  <si>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</si>
  <si>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</si>
  <si>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</si>
  <si>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</si>
  <si>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</si>
  <si>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</si>
  <si>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</si>
  <si>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</si>
  <si>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</si>
  <si>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</si>
  <si>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</si>
  <si>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</si>
  <si>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</si>
  <si>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</si>
  <si>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</si>
  <si>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</si>
  <si>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</si>
  <si>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</si>
  <si>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</si>
  <si>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</si>
  <si>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</si>
  <si>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</si>
  <si>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</si>
  <si>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</si>
  <si>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</si>
  <si>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</si>
  <si>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</si>
  <si>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</si>
  <si>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</si>
  <si>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</si>
  <si>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</si>
  <si>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</si>
  <si>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</si>
  <si>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</si>
  <si>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</si>
  <si>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</si>
  <si>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</si>
  <si>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</si>
  <si>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</si>
  <si>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</si>
  <si>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</si>
  <si>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</si>
  <si>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</si>
  <si>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</si>
  <si>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</si>
  <si>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</si>
  <si>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</si>
  <si>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</si>
  <si>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</si>
  <si>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</si>
  <si>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</si>
  <si>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</si>
  <si>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</si>
  <si>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</si>
  <si>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</si>
  <si>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</si>
  <si>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</si>
  <si>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</si>
  <si>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</si>
  <si>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</si>
  <si>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</si>
  <si>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</si>
  <si>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</si>
  <si>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</si>
  <si>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</si>
  <si>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</si>
  <si>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</si>
  <si>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</si>
  <si>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</si>
  <si>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</si>
  <si>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</si>
  <si>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</si>
  <si>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</si>
  <si>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</si>
  <si>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</si>
  <si>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</si>
  <si>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</si>
  <si>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</si>
  <si>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</si>
  <si>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</si>
  <si>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</si>
  <si>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</si>
  <si>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</si>
  <si>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</si>
  <si>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</si>
  <si>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</si>
  <si>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</si>
  <si>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</si>
  <si>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</si>
  <si>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</si>
  <si>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</si>
  <si>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</si>
  <si>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</si>
  <si>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</si>
  <si>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</si>
  <si>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</si>
  <si>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</si>
  <si>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</si>
  <si>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</si>
  <si>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</si>
  <si>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</si>
  <si>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</si>
  <si>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</si>
  <si>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</si>
  <si>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</si>
  <si>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</si>
  <si>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</si>
  <si>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</si>
  <si>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</si>
  <si>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</si>
  <si>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</si>
  <si>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</si>
  <si>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</si>
  <si>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</si>
  <si>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</si>
  <si>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</si>
  <si>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</si>
  <si>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</si>
  <si>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</si>
  <si>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</si>
  <si>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</si>
  <si>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</si>
  <si>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</si>
  <si>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</si>
  <si>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</si>
  <si>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</si>
  <si>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</si>
  <si>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</si>
  <si>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</si>
  <si>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</si>
  <si>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</si>
  <si>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</si>
  <si>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</si>
  <si>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</si>
  <si>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</si>
  <si>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</si>
  <si>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</si>
  <si>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</si>
  <si>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</si>
  <si>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</si>
  <si>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</si>
  <si>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</si>
  <si>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</si>
  <si>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</si>
  <si>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</si>
  <si>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</si>
  <si>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</si>
  <si>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</si>
  <si>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</si>
  <si>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</si>
  <si>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</si>
  <si>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</si>
  <si>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</si>
  <si>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</si>
  <si>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</si>
  <si>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</si>
  <si>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</si>
  <si>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</si>
  <si>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</si>
  <si>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</si>
  <si>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</si>
  <si>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</si>
  <si>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</si>
  <si>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</si>
  <si>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</si>
  <si>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</si>
  <si>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</si>
  <si>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</si>
  <si>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</si>
  <si>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</si>
  <si>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</si>
  <si>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</si>
  <si>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</si>
  <si>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</si>
  <si>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</si>
  <si>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</si>
  <si>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</si>
  <si>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</si>
  <si>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</si>
  <si>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</si>
  <si>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</si>
  <si>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</si>
  <si>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</si>
  <si>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</si>
  <si>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</si>
  <si>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</si>
  <si>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</si>
  <si>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</si>
  <si>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</si>
  <si>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</si>
  <si>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</si>
  <si>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</si>
  <si>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</si>
  <si>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</si>
  <si>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</si>
  <si>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</si>
  <si>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</si>
  <si>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</si>
  <si>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</si>
  <si>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</si>
  <si>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</si>
  <si>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</si>
  <si>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</si>
  <si>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</si>
  <si>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</si>
  <si>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</si>
  <si>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</si>
  <si>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</si>
  <si>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</si>
  <si>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</si>
  <si>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</si>
  <si>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</si>
  <si>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</si>
  <si>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</si>
  <si>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</si>
  <si>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</si>
  <si>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</si>
  <si>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</si>
  <si>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</si>
  <si>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</si>
  <si>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</si>
  <si>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</si>
  <si>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</si>
  <si>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</si>
  <si>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</si>
  <si>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</si>
  <si>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</si>
  <si>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</si>
  <si>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</si>
  <si>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</si>
  <si>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</si>
  <si>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</si>
  <si>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</si>
  <si>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</si>
  <si>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</si>
  <si>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</si>
  <si>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</si>
  <si>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</si>
  <si>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</si>
  <si>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</si>
  <si>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</si>
  <si>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</si>
  <si>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</si>
  <si>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</si>
  <si>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</si>
  <si>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</si>
  <si>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</si>
  <si>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</si>
  <si>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</si>
  <si>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</si>
  <si>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</si>
  <si>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</si>
  <si>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</si>
  <si>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</si>
  <si>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</si>
  <si>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</si>
  <si>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</si>
  <si>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</si>
  <si>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</si>
  <si>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</si>
  <si>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</si>
  <si>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</si>
  <si>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</si>
  <si>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</si>
  <si>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</si>
  <si>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</si>
  <si>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</si>
  <si>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</si>
  <si>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</si>
  <si>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</si>
  <si>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</si>
  <si>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</si>
  <si>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</si>
  <si>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</si>
  <si>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</si>
  <si>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</si>
  <si>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</si>
  <si>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</si>
  <si>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</si>
  <si>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</si>
  <si>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</si>
  <si>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</si>
  <si>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</si>
  <si>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</si>
  <si>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</si>
  <si>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</si>
  <si>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</si>
  <si>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</si>
  <si>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</si>
  <si>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</si>
  <si>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</si>
  <si>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</si>
  <si>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</si>
  <si>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</si>
  <si>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</si>
  <si>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</si>
  <si>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</si>
  <si>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</si>
  <si>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</si>
  <si>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</si>
  <si>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</si>
  <si>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</si>
  <si>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</si>
  <si>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</si>
  <si>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</si>
  <si>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</si>
  <si>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</si>
  <si>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</si>
  <si>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</si>
  <si>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</si>
  <si>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</si>
  <si>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</si>
  <si>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</si>
  <si>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</si>
  <si>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</si>
  <si>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</si>
  <si>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</si>
  <si>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</si>
  <si>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</si>
  <si>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</si>
  <si>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</si>
  <si>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</si>
  <si>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</si>
  <si>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</si>
  <si>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</si>
  <si>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</si>
  <si>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</si>
  <si>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</si>
  <si>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</si>
  <si>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</si>
  <si>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</si>
  <si>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</si>
  <si>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</si>
  <si>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</si>
  <si>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</si>
  <si>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</si>
  <si>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</si>
  <si>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</si>
  <si>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</si>
  <si>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</si>
  <si>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</si>
  <si>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</si>
  <si>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</si>
  <si>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</si>
  <si>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</si>
  <si>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</si>
  <si>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</si>
  <si>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</si>
  <si>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</si>
  <si>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</si>
  <si>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</si>
  <si>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</si>
  <si>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</si>
  <si>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</si>
  <si>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</si>
  <si>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</si>
  <si>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</si>
  <si>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</si>
  <si>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</si>
  <si>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</si>
  <si>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</si>
  <si>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</si>
  <si>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</si>
  <si>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</si>
  <si>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</si>
  <si>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</si>
  <si>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</si>
  <si>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</si>
  <si>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</si>
  <si>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</si>
  <si>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</si>
  <si>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</si>
  <si>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</si>
  <si>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</si>
  <si>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</si>
  <si>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</si>
  <si>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</si>
  <si>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</si>
  <si>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</si>
  <si>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</si>
  <si>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</si>
  <si>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</si>
  <si>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</si>
  <si>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</si>
  <si>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</si>
  <si>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</si>
  <si>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</si>
  <si>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</si>
  <si>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</si>
  <si>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</si>
  <si>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</si>
  <si>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</si>
  <si>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</si>
  <si>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</si>
  <si>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</si>
  <si>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</si>
  <si>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</si>
  <si>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</si>
  <si>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</si>
  <si>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</si>
  <si>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</si>
  <si>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</si>
  <si>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</si>
  <si>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</si>
  <si>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</si>
  <si>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</si>
  <si>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</si>
  <si>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</si>
  <si>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</si>
  <si>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</si>
  <si>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</si>
  <si>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</si>
  <si>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</si>
  <si>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</si>
  <si>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</si>
  <si>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</si>
  <si>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</si>
  <si>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</si>
  <si>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</si>
  <si>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</si>
  <si>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</si>
  <si>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</si>
  <si>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</si>
  <si>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</si>
  <si>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</si>
  <si>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</si>
  <si>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</si>
  <si>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</si>
  <si>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</si>
  <si>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</si>
  <si>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</si>
  <si>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</si>
  <si>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</si>
  <si>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</si>
  <si>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</si>
  <si>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</si>
  <si>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</si>
  <si>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</si>
  <si>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</si>
  <si>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</si>
  <si>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</si>
  <si>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</si>
  <si>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</si>
  <si>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</si>
  <si>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</si>
  <si>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</si>
  <si>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</si>
  <si>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</si>
  <si>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</si>
  <si>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</si>
  <si>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</si>
  <si>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</si>
  <si>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</si>
  <si>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</si>
  <si>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</si>
  <si>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</si>
  <si>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</si>
  <si>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</si>
  <si>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</si>
  <si>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</si>
  <si>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</si>
  <si>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</si>
  <si>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</si>
  <si>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</si>
  <si>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</si>
  <si>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</si>
  <si>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</si>
  <si>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</si>
  <si>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</si>
  <si>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</si>
  <si>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</si>
  <si>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</si>
  <si>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</si>
  <si>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</si>
  <si>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</si>
  <si>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</si>
  <si>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</si>
  <si>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</si>
  <si>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</si>
  <si>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</si>
  <si>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</si>
  <si>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</si>
  <si>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</si>
  <si>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</si>
  <si>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</si>
  <si>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</si>
  <si>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</si>
  <si>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</si>
  <si>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</si>
  <si>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</si>
  <si>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</si>
  <si>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</si>
  <si>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</si>
  <si>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</si>
  <si>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</si>
  <si>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</si>
  <si>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</si>
  <si>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</si>
  <si>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</si>
  <si>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</si>
  <si>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</si>
  <si>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</si>
  <si>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</si>
  <si>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</si>
  <si>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</si>
  <si>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</si>
  <si>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</si>
  <si>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</si>
  <si>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</si>
  <si>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</si>
  <si>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</si>
  <si>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</si>
  <si>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</si>
  <si>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</si>
  <si>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</si>
  <si>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</si>
  <si>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</si>
  <si>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</si>
  <si>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</si>
  <si>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</si>
  <si>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</si>
  <si>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</si>
  <si>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</si>
  <si>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</si>
  <si>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</si>
  <si>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</si>
  <si>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</si>
  <si>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</si>
  <si>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</si>
  <si>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</si>
  <si>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</si>
  <si>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</si>
  <si>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</si>
  <si>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</si>
  <si>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</si>
  <si>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</si>
  <si>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</si>
  <si>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</si>
  <si>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</si>
  <si>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</si>
  <si>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</si>
  <si>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</si>
  <si>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</si>
  <si>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</si>
  <si>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</si>
  <si>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</si>
  <si>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</si>
  <si>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</si>
  <si>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</si>
  <si>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</si>
  <si>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</si>
  <si>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</si>
  <si>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</si>
  <si>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</si>
  <si>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</si>
  <si>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</si>
  <si>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</si>
  <si>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</si>
  <si>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</si>
  <si>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</si>
  <si>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</si>
  <si>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</si>
  <si>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</si>
  <si>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</si>
  <si>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</si>
  <si>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</si>
  <si>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</si>
  <si>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</si>
  <si>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</si>
  <si>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</si>
  <si>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</si>
  <si>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</si>
  <si>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</si>
  <si>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</si>
  <si>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</si>
  <si>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</si>
  <si>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</si>
  <si>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</si>
  <si>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</si>
  <si>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</si>
  <si>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</si>
  <si>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</si>
  <si>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</si>
  <si>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</si>
  <si>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</si>
  <si>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</si>
  <si>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</si>
  <si>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</si>
  <si>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</si>
  <si>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</si>
  <si>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</si>
  <si>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</si>
  <si>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</si>
  <si>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</si>
  <si>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</si>
  <si>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</si>
  <si>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</si>
  <si>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</si>
  <si>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</si>
  <si>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</si>
  <si>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</si>
  <si>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</si>
  <si>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</si>
  <si>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</si>
  <si>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</si>
  <si>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</si>
  <si>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</si>
  <si>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</si>
  <si>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</si>
  <si>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</si>
  <si>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</si>
  <si>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</si>
  <si>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</si>
  <si>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</si>
  <si>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</si>
  <si>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</si>
  <si>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</si>
  <si>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</si>
  <si>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</si>
  <si>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</si>
  <si>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</si>
  <si>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</si>
  <si>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</si>
  <si>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</si>
  <si>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</si>
  <si>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</si>
  <si>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</si>
  <si>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</si>
  <si>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</si>
  <si>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</si>
  <si>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</si>
  <si>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</si>
  <si>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</si>
  <si>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</si>
  <si>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</si>
  <si>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</si>
  <si>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</si>
  <si>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</si>
  <si>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</si>
  <si>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</si>
  <si>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</si>
  <si>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</si>
  <si>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</si>
  <si>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</si>
  <si>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</si>
  <si>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</si>
  <si>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</si>
  <si>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</si>
  <si>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</si>
  <si>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</si>
  <si>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</si>
  <si>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</si>
  <si>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</si>
  <si>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</si>
  <si>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</si>
  <si>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</si>
  <si>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</si>
  <si>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</si>
  <si>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</si>
  <si>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</si>
  <si>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</si>
  <si>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</si>
  <si>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</si>
  <si>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</si>
  <si>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</si>
  <si>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</si>
  <si>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</si>
  <si>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</si>
  <si>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</si>
  <si>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</si>
  <si>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</si>
  <si>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</si>
  <si>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</si>
  <si>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</si>
  <si>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</si>
  <si>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</si>
  <si>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</si>
  <si>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</si>
  <si>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</si>
  <si>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</si>
  <si>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</si>
  <si>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</si>
  <si>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</si>
  <si>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</si>
  <si>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</si>
  <si>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</si>
  <si>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</si>
  <si>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</si>
  <si>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</si>
  <si>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</si>
  <si>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</si>
  <si>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</si>
  <si>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</si>
  <si>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</si>
  <si>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</si>
  <si>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</si>
  <si>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</si>
  <si>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</si>
  <si>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</si>
  <si>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</si>
  <si>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</si>
  <si>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</si>
  <si>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</si>
  <si>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</si>
  <si>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</si>
  <si>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</si>
  <si>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</si>
  <si>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</si>
  <si>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</si>
  <si>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</si>
  <si>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</si>
  <si>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</si>
  <si>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</si>
  <si>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</si>
  <si>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</si>
  <si>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</si>
  <si>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</si>
  <si>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</si>
  <si>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</si>
  <si>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</si>
  <si>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</si>
  <si>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</si>
  <si>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</si>
  <si>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</si>
  <si>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</si>
  <si>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</si>
  <si>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</si>
  <si>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</si>
  <si>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</si>
  <si>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</si>
  <si>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</si>
  <si>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</si>
  <si>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</si>
  <si>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</si>
  <si>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</si>
  <si>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</si>
  <si>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</si>
  <si>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</si>
  <si>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</si>
  <si>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</si>
  <si>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</si>
  <si>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</si>
  <si>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</si>
  <si>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</si>
  <si>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</si>
  <si>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</si>
  <si>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</si>
  <si>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</si>
  <si>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</si>
  <si>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</si>
  <si>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</si>
  <si>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</si>
  <si>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</si>
  <si>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</si>
  <si>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</si>
  <si>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</si>
  <si>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</si>
  <si>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</si>
  <si>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</si>
  <si>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</si>
  <si>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</si>
  <si>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</si>
  <si>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</si>
  <si>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</si>
  <si>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</si>
  <si>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</si>
  <si>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</si>
  <si>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</si>
  <si>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</si>
  <si>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</si>
  <si>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</si>
  <si>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</si>
  <si>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</si>
  <si>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</si>
  <si>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</si>
  <si>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</si>
  <si>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</si>
  <si>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</si>
  <si>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</si>
  <si>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</si>
  <si>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</si>
  <si>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</si>
  <si>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</si>
  <si>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</si>
  <si>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</si>
  <si>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</si>
  <si>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</si>
  <si>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</si>
  <si>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</si>
  <si>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</si>
  <si>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</si>
  <si>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</si>
  <si>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</si>
  <si>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</si>
  <si>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</si>
  <si>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</si>
  <si>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</si>
  <si>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</si>
  <si>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</si>
  <si>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</si>
  <si>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</si>
  <si>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</si>
  <si>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</si>
  <si>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</si>
  <si>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</si>
  <si>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</si>
  <si>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</si>
  <si>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</si>
  <si>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</si>
  <si>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</si>
  <si>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</si>
  <si>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</si>
  <si>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</si>
  <si>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</si>
  <si>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</si>
  <si>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</si>
  <si>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</si>
  <si>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</si>
  <si>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</si>
  <si>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</si>
  <si>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</si>
  <si>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</si>
  <si>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</si>
  <si>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</si>
  <si>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</si>
  <si>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</si>
  <si>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</si>
  <si>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</si>
  <si>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</si>
  <si>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</si>
  <si>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</si>
  <si>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</si>
  <si>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</si>
  <si>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</si>
  <si>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</si>
  <si>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</si>
  <si>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</si>
  <si>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</si>
  <si>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</si>
  <si>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</si>
  <si>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</si>
  <si>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</si>
  <si>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</si>
  <si>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</si>
  <si>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</si>
  <si>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</si>
  <si>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</si>
  <si>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</si>
  <si>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</si>
  <si>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</si>
  <si>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</si>
  <si>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</si>
  <si>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</si>
  <si>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</si>
  <si>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</si>
  <si>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</si>
  <si>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</si>
  <si>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</si>
  <si>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</si>
  <si>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</si>
  <si>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</si>
  <si>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</si>
  <si>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</si>
  <si>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</si>
  <si>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</si>
  <si>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</si>
  <si>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</si>
  <si>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</si>
  <si>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</si>
  <si>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</si>
  <si>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</si>
  <si>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</si>
  <si>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</si>
  <si>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</si>
  <si>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</si>
  <si>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</si>
  <si>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</si>
  <si>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</si>
  <si>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</si>
  <si>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</si>
  <si>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</si>
  <si>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</si>
  <si>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</si>
  <si>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</si>
  <si>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</si>
  <si>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</si>
  <si>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</si>
  <si>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</si>
  <si>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</si>
  <si>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</si>
  <si>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</si>
  <si>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</si>
  <si>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</si>
  <si>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</si>
  <si>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</si>
  <si>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</si>
  <si>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</si>
  <si>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</si>
  <si>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</si>
  <si>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</si>
  <si>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</si>
  <si>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</si>
  <si>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</si>
  <si>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</si>
  <si>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</si>
  <si>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</si>
  <si>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</si>
  <si>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</si>
  <si>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</si>
  <si>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</si>
  <si>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</si>
  <si>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</si>
  <si>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</si>
  <si>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</si>
  <si>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</si>
  <si>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</si>
  <si>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</si>
  <si>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</si>
  <si>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</si>
  <si>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</si>
  <si>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</si>
  <si>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</si>
  <si>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</si>
  <si>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</si>
  <si>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</si>
  <si>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</si>
  <si>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</si>
  <si>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</si>
  <si>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</si>
  <si>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</si>
  <si>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</si>
  <si>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</si>
  <si>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</si>
  <si>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</si>
  <si>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</si>
  <si>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</si>
  <si>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</si>
  <si>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</si>
  <si>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</si>
  <si>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</si>
  <si>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</si>
  <si>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</si>
  <si>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</si>
  <si>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</si>
  <si>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</si>
  <si>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</si>
  <si>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</si>
  <si>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</si>
  <si>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</si>
  <si>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</si>
  <si>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</si>
  <si>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</si>
  <si>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</si>
  <si>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</si>
  <si>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</si>
  <si>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</si>
  <si>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</si>
  <si>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</si>
  <si>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</si>
  <si>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</si>
  <si>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</si>
  <si>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</si>
  <si>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</si>
  <si>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</si>
  <si>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</si>
  <si>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</si>
  <si>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</si>
  <si>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</si>
  <si>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</si>
  <si>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</si>
  <si>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</si>
  <si>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</si>
  <si>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</si>
  <si>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</si>
  <si>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</si>
  <si>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</si>
  <si>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</si>
  <si>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</si>
  <si>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</si>
  <si>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</si>
  <si>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</si>
  <si>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</si>
  <si>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</si>
  <si>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</si>
  <si>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</si>
  <si>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</si>
  <si>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</si>
  <si>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</si>
  <si>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</si>
  <si>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</si>
  <si>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</si>
  <si>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</si>
  <si>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</si>
  <si>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</si>
  <si>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</si>
  <si>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</si>
  <si>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</si>
  <si>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</si>
  <si>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</si>
  <si>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</si>
  <si>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</si>
  <si>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</si>
  <si>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</si>
  <si>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</si>
  <si>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</si>
  <si>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</si>
  <si>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</si>
  <si>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</si>
  <si>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</si>
  <si>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</si>
  <si>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</si>
  <si>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</si>
  <si>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</si>
  <si>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</si>
  <si>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</si>
  <si>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</si>
  <si>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</si>
  <si>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</si>
  <si>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</si>
  <si>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</si>
  <si>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</si>
  <si>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</si>
  <si>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</si>
  <si>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</si>
  <si>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</si>
  <si>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</si>
  <si>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</si>
  <si>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</si>
  <si>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</si>
  <si>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</si>
  <si>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</si>
  <si>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</si>
  <si>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</si>
  <si>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</si>
  <si>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</si>
  <si>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</si>
  <si>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</si>
  <si>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</si>
  <si>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</si>
  <si>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</si>
  <si>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</si>
  <si>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</si>
  <si>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</si>
  <si>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</si>
  <si>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</si>
  <si>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</si>
  <si>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</si>
  <si>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</si>
  <si>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</si>
  <si>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</si>
  <si>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</si>
  <si>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</si>
  <si>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</si>
  <si>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</si>
  <si>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</si>
  <si>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</si>
  <si>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</si>
  <si>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</si>
  <si>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</si>
  <si>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</si>
  <si>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</si>
  <si>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</si>
  <si>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</si>
  <si>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</si>
  <si>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</si>
  <si>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</si>
  <si>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</si>
  <si>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</si>
  <si>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</si>
  <si>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</si>
  <si>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</si>
  <si>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</si>
  <si>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</si>
  <si>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</si>
  <si>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</si>
  <si>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</si>
  <si>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</si>
  <si>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</si>
  <si>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</si>
  <si>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</si>
  <si>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</si>
  <si>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</si>
  <si>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</si>
  <si>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</si>
  <si>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</si>
  <si>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</si>
  <si>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</si>
  <si>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</si>
  <si>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</si>
  <si>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</si>
  <si>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</si>
  <si>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</si>
  <si>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</si>
  <si>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</si>
  <si>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</si>
  <si>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</si>
  <si>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</si>
  <si>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</si>
  <si>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</si>
  <si>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</si>
  <si>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</si>
  <si>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</si>
  <si>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</si>
  <si>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</si>
  <si>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</si>
  <si>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</si>
  <si>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</si>
  <si>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</si>
  <si>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</si>
  <si>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</si>
  <si>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</si>
  <si>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</si>
  <si>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</si>
  <si>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</si>
  <si>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</si>
  <si>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</si>
  <si>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</si>
  <si>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</si>
  <si>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</si>
  <si>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</si>
  <si>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</si>
  <si>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</si>
  <si>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</si>
  <si>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</si>
  <si>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</si>
  <si>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</si>
  <si>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</si>
  <si>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</si>
  <si>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</si>
  <si>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</si>
  <si>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</si>
  <si>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</si>
  <si>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</si>
  <si>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</si>
  <si>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</si>
  <si>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</si>
  <si>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</si>
  <si>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</si>
  <si>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</si>
  <si>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</si>
  <si>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</si>
  <si>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</si>
  <si>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</si>
  <si>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</si>
  <si>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</si>
  <si>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</si>
  <si>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</si>
  <si>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</si>
  <si>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</si>
  <si>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</si>
  <si>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</si>
  <si>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</si>
  <si>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</si>
  <si>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</si>
  <si>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</si>
  <si>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</si>
  <si>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</si>
  <si>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</si>
  <si>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</si>
  <si>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</si>
  <si>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</si>
  <si>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</si>
  <si>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</si>
  <si>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</si>
  <si>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</si>
  <si>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</si>
  <si>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</si>
  <si>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</si>
  <si>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</si>
  <si>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</si>
  <si>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</si>
  <si>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</si>
  <si>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</si>
  <si>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</si>
  <si>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</si>
  <si>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</si>
  <si>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</si>
  <si>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</si>
  <si>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</si>
  <si>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</si>
  <si>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</si>
  <si>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</si>
  <si>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</si>
  <si>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</si>
  <si>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</si>
  <si>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</si>
  <si>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</si>
  <si>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</si>
  <si>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</si>
  <si>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</si>
  <si>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</si>
  <si>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</si>
  <si>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</si>
  <si>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</si>
  <si>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</si>
  <si>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</si>
  <si>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</si>
  <si>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</si>
  <si>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</si>
  <si>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</si>
  <si>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</si>
  <si>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</si>
  <si>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</si>
  <si>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</si>
  <si>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</si>
  <si>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</si>
  <si>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</si>
  <si>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</si>
  <si>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</si>
  <si>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</si>
  <si>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</si>
  <si>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</si>
  <si>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</si>
  <si>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</si>
  <si>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</si>
  <si>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</si>
  <si>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</si>
  <si>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</si>
  <si>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</si>
  <si>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</si>
  <si>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</si>
  <si>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</si>
  <si>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</si>
  <si>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</si>
  <si>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</si>
  <si>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</si>
  <si>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</si>
  <si>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</si>
  <si>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</si>
  <si>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</si>
  <si>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</si>
  <si>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</si>
  <si>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</si>
  <si>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</si>
  <si>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</si>
  <si>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</si>
  <si>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</si>
  <si>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</si>
  <si>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</si>
  <si>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</si>
  <si>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</si>
  <si>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</si>
  <si>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</si>
  <si>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</si>
  <si>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</si>
  <si>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</si>
  <si>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</si>
  <si>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</si>
  <si>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</si>
  <si>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</si>
  <si>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</si>
  <si>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</si>
  <si>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</si>
  <si>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</si>
  <si>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</si>
  <si>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</si>
  <si>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</si>
  <si>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</si>
  <si>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</si>
  <si>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</si>
  <si>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</si>
  <si>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</si>
  <si>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</si>
  <si>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</si>
  <si>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</si>
  <si>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</si>
  <si>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</si>
  <si>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</si>
  <si>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</si>
  <si>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</si>
  <si>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</si>
  <si>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</si>
  <si>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</si>
  <si>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</si>
  <si>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</si>
  <si>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</si>
  <si>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</si>
  <si>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</si>
  <si>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</si>
  <si>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</si>
  <si>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</si>
  <si>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</si>
  <si>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</si>
  <si>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</si>
  <si>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</si>
  <si>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</si>
  <si>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</si>
  <si>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</si>
  <si>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</si>
  <si>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</si>
  <si>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</si>
  <si>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</si>
  <si>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</si>
  <si>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</si>
  <si>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</si>
  <si>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</si>
  <si>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</si>
  <si>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</si>
  <si>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</si>
  <si>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</si>
  <si>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</si>
  <si>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</si>
  <si>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</si>
  <si>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</si>
  <si>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</si>
  <si>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</si>
  <si>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</si>
  <si>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</si>
  <si>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</si>
  <si>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</si>
  <si>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</si>
  <si>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</si>
  <si>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</si>
  <si>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</si>
  <si>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</si>
  <si>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</si>
  <si>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</si>
  <si>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</si>
  <si>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</si>
  <si>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</si>
  <si>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</si>
  <si>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</si>
  <si>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</si>
  <si>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</si>
  <si>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</si>
  <si>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</si>
  <si>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</si>
  <si>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</si>
  <si>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</si>
  <si>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</si>
  <si>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</si>
  <si>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</si>
  <si>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</si>
  <si>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</si>
  <si>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</si>
  <si>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</si>
  <si>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</si>
  <si>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</si>
  <si>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</si>
  <si>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</si>
  <si>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</si>
  <si>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</si>
  <si>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</si>
  <si>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</si>
  <si>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</si>
  <si>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</si>
  <si>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</si>
  <si>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</si>
  <si>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</si>
  <si>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</si>
  <si>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</si>
  <si>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</si>
  <si>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</si>
  <si>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</si>
  <si>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</si>
  <si>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</si>
  <si>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</si>
  <si>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</si>
  <si>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</si>
  <si>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</si>
  <si>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</si>
  <si>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</si>
  <si>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</si>
  <si>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</si>
  <si>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</si>
  <si>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</si>
  <si>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</si>
  <si>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</si>
  <si>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</si>
  <si>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</si>
  <si>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</si>
  <si>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</si>
  <si>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</si>
  <si>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</si>
  <si>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</si>
  <si>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</si>
  <si>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</si>
  <si>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</si>
  <si>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</si>
  <si>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</si>
  <si>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</si>
  <si>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</si>
  <si>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</si>
  <si>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</si>
  <si>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</si>
  <si>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</si>
  <si>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</si>
  <si>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</si>
  <si>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</si>
  <si>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</si>
  <si>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</si>
  <si>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</si>
  <si>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</si>
  <si>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</si>
  <si>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</si>
  <si>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</si>
  <si>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</si>
  <si>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</si>
  <si>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</si>
  <si>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</si>
  <si>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</si>
  <si>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</si>
  <si>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</si>
  <si>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</si>
  <si>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</si>
  <si>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</si>
  <si>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</si>
  <si>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</si>
  <si>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</si>
  <si>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</si>
  <si>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</si>
  <si>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</si>
  <si>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</si>
  <si>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</si>
  <si>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</si>
  <si>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</si>
  <si>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</si>
  <si>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</si>
  <si>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</si>
  <si>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</si>
  <si>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</si>
  <si>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</si>
  <si>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</si>
  <si>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</si>
  <si>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</si>
  <si>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</si>
  <si>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</si>
  <si>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</si>
  <si>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</si>
  <si>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</si>
  <si>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</si>
  <si>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</si>
  <si>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</si>
  <si>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</si>
  <si>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</si>
  <si>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</si>
  <si>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</si>
  <si>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</si>
  <si>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</si>
  <si>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</si>
  <si>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</si>
  <si>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</si>
  <si>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</si>
  <si>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</si>
  <si>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</si>
  <si>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</si>
  <si>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</si>
  <si>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</si>
  <si>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</si>
  <si>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</si>
  <si>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</si>
  <si>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</si>
  <si>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</si>
  <si>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</si>
  <si>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</si>
  <si>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</si>
  <si>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</si>
  <si>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</si>
  <si>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</si>
  <si>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</si>
  <si>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</si>
  <si>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</si>
  <si>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</si>
  <si>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</si>
  <si>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</si>
  <si>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</si>
  <si>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</si>
  <si>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</si>
  <si>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</si>
  <si>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</si>
  <si>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</si>
  <si>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</si>
  <si>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</si>
  <si>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</si>
  <si>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</si>
  <si>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</si>
  <si>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</si>
  <si>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</si>
  <si>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</si>
  <si>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</si>
  <si>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</si>
  <si>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</si>
  <si>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</si>
  <si>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</si>
  <si>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</si>
  <si>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</si>
  <si>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</si>
  <si>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</si>
  <si>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</si>
  <si>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</si>
  <si>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</si>
  <si>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</si>
  <si>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</si>
  <si>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</si>
  <si>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</si>
  <si>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</si>
  <si>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</si>
  <si>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</si>
  <si>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</si>
  <si>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</si>
  <si>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</si>
  <si>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</si>
  <si>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</si>
  <si>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</si>
  <si>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</si>
  <si>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</si>
  <si>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</si>
  <si>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</si>
  <si>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</si>
  <si>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</si>
  <si>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</si>
  <si>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</si>
  <si>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</si>
  <si>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</si>
  <si>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</si>
  <si>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</si>
  <si>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</si>
  <si>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</si>
  <si>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</si>
  <si>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</si>
  <si>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</si>
  <si>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</si>
  <si>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</si>
  <si>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</si>
  <si>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</si>
  <si>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</si>
  <si>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</si>
  <si>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</si>
  <si>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</si>
  <si>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</si>
  <si>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</si>
  <si>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</si>
  <si>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</si>
  <si>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</si>
  <si>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</si>
  <si>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</si>
  <si>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</si>
  <si>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</si>
  <si>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</si>
  <si>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</si>
  <si>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</si>
  <si>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</si>
  <si>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</si>
  <si>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</si>
  <si>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</si>
  <si>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</si>
  <si>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</si>
  <si>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</si>
  <si>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</si>
  <si>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</si>
  <si>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</si>
  <si>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</si>
  <si>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</si>
  <si>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</si>
  <si>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</si>
  <si>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</si>
  <si>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</si>
  <si>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</si>
  <si>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</si>
  <si>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</si>
  <si>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</si>
  <si>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</si>
  <si>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</si>
  <si>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</si>
  <si>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</si>
  <si>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</si>
  <si>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</si>
  <si>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</si>
  <si>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</si>
  <si>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</si>
  <si>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</si>
  <si>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</si>
  <si>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</si>
  <si>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</si>
  <si>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</si>
  <si>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</si>
  <si>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</si>
  <si>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</si>
  <si>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</si>
  <si>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</si>
  <si>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</si>
  <si>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</si>
  <si>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</si>
  <si>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</si>
  <si>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</si>
  <si>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</si>
  <si>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</si>
  <si>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</si>
  <si>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</si>
  <si>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</si>
  <si>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</si>
  <si>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</si>
  <si>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</si>
  <si>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</si>
  <si>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</si>
  <si>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</si>
  <si>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</si>
  <si>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</si>
  <si>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</si>
  <si>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</si>
  <si>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</si>
  <si>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</si>
  <si>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</si>
  <si>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</si>
  <si>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</si>
  <si>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</si>
  <si>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</si>
  <si>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</si>
  <si>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</si>
  <si>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</si>
  <si>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</si>
  <si>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</si>
  <si>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</si>
  <si>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</si>
  <si>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</si>
  <si>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</si>
  <si>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</si>
  <si>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</si>
  <si>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</si>
  <si>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</si>
  <si>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</si>
  <si>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</si>
  <si>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</si>
  <si>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</si>
  <si>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</si>
  <si>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</si>
  <si>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</si>
  <si>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</si>
  <si>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</si>
  <si>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</si>
  <si>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</si>
  <si>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</si>
  <si>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</si>
  <si>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</si>
  <si>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</si>
  <si>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</si>
  <si>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</si>
  <si>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</si>
  <si>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</si>
  <si>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</si>
  <si>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</si>
  <si>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</si>
  <si>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</si>
  <si>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</si>
  <si>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</si>
  <si>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</si>
  <si>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</si>
  <si>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</si>
  <si>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</si>
  <si>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</si>
  <si>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</si>
  <si>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</si>
  <si>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</si>
  <si>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</si>
  <si>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</si>
  <si>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</si>
  <si>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</si>
  <si>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</si>
  <si>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</si>
  <si>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</si>
  <si>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</si>
  <si>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</si>
  <si>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</si>
  <si>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</si>
  <si>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</si>
  <si>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</si>
  <si>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</si>
  <si>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</si>
  <si>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</si>
  <si>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</si>
  <si>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</si>
  <si>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</si>
  <si>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</si>
  <si>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</si>
  <si>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</si>
  <si>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</si>
  <si>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</si>
  <si>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</si>
  <si>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</si>
  <si>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</si>
  <si>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</si>
  <si>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</si>
  <si>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</si>
  <si>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</si>
  <si>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</si>
  <si>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</si>
  <si>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</si>
  <si>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</si>
  <si>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</si>
  <si>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</si>
  <si>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</si>
  <si>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</si>
  <si>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</si>
  <si>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</si>
  <si>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</si>
  <si>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</si>
  <si>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</si>
  <si>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</si>
  <si>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</si>
  <si>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</si>
  <si>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</si>
  <si>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</si>
  <si>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</si>
  <si>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</si>
  <si>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</si>
  <si>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</si>
  <si>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</si>
  <si>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</si>
  <si>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</si>
  <si>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</si>
  <si>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</si>
  <si>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</si>
  <si>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</si>
  <si>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</si>
  <si>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</si>
  <si>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</si>
  <si>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</si>
  <si>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</si>
  <si>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</si>
  <si>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</si>
  <si>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</si>
  <si>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</si>
  <si>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</si>
  <si>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</si>
  <si>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</si>
  <si>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</si>
  <si>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</si>
  <si>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</si>
  <si>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</si>
  <si>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</si>
  <si>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</si>
  <si>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</si>
  <si>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</si>
  <si>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</si>
  <si>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</si>
  <si>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</si>
  <si>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</si>
  <si>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</si>
  <si>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</si>
  <si>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</si>
  <si>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</si>
  <si>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</si>
  <si>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</si>
  <si>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</si>
  <si>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</si>
  <si>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</si>
  <si>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</si>
  <si>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</si>
  <si>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</si>
  <si>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</si>
  <si>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</si>
  <si>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</si>
  <si>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</si>
  <si>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</si>
  <si>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</si>
  <si>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</si>
  <si>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</si>
  <si>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</si>
  <si>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</si>
  <si>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</si>
  <si>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</si>
  <si>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</si>
  <si>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</si>
  <si>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</si>
  <si>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</si>
  <si>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</si>
  <si>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</si>
  <si>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</si>
  <si>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</si>
  <si>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</si>
  <si>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</si>
  <si>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</si>
  <si>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</si>
  <si>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</si>
  <si>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</si>
  <si>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</si>
  <si>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</si>
  <si>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</si>
  <si>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</si>
  <si>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</si>
  <si>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</si>
  <si>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</si>
  <si>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</si>
  <si>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</si>
  <si>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</si>
  <si>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</si>
  <si>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</si>
  <si>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</si>
  <si>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</si>
  <si>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</si>
  <si>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</si>
  <si>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</si>
  <si>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</si>
  <si>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</si>
  <si>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</si>
  <si>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</si>
  <si>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</si>
  <si>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</si>
  <si>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</si>
  <si>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</si>
  <si>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</si>
  <si>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</si>
  <si>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</si>
  <si>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</si>
  <si>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</si>
  <si>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</si>
  <si>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</si>
  <si>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</si>
  <si>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</si>
  <si>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</si>
  <si>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</si>
  <si>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</si>
  <si>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</si>
  <si>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</si>
  <si>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</si>
  <si>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</si>
  <si>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</si>
  <si>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</si>
  <si>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</si>
  <si>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</si>
  <si>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</si>
  <si>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</si>
  <si>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</si>
  <si>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</si>
  <si>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</si>
  <si>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</si>
  <si>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</si>
  <si>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</si>
  <si>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</si>
  <si>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</si>
  <si>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</si>
  <si>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</si>
  <si>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</si>
  <si>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</si>
  <si>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</si>
  <si>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</si>
  <si>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</si>
  <si>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</si>
  <si>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</si>
  <si>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</si>
  <si>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</si>
  <si>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</si>
  <si>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</si>
  <si>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</si>
  <si>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</si>
  <si>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</si>
  <si>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</si>
  <si>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</si>
  <si>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</si>
  <si>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</si>
  <si>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</si>
  <si>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</si>
  <si>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</si>
  <si>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</si>
  <si>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</si>
  <si>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</si>
  <si>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</si>
  <si>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</si>
  <si>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</si>
  <si>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</si>
  <si>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</si>
  <si>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</si>
  <si>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</si>
  <si>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</si>
  <si>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</si>
  <si>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</si>
  <si>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</si>
  <si>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</si>
  <si>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</si>
  <si>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</si>
  <si>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</si>
  <si>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</si>
  <si>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</si>
  <si>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</si>
  <si>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</si>
  <si>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</si>
  <si>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</si>
  <si>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</si>
  <si>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</si>
  <si>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</si>
  <si>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</si>
  <si>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</si>
  <si>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</si>
  <si>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</si>
  <si>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</si>
  <si>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</si>
  <si>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</si>
  <si>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</si>
  <si>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</si>
  <si>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</si>
  <si>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</si>
  <si>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</si>
  <si>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</si>
  <si>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</si>
  <si>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</si>
  <si>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</si>
  <si>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</si>
  <si>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</si>
  <si>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</si>
  <si>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</si>
  <si>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</si>
  <si>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</si>
  <si>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</si>
  <si>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</si>
  <si>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</si>
  <si>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</si>
  <si>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</si>
  <si>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</si>
  <si>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</si>
  <si>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</si>
  <si>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</si>
  <si>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</si>
  <si>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</si>
  <si>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</si>
  <si>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</si>
  <si>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</si>
  <si>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</si>
  <si>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</si>
  <si>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</si>
  <si>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</si>
  <si>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</si>
  <si>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</si>
  <si>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</si>
  <si>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</si>
  <si>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</si>
  <si>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</si>
  <si>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</si>
  <si>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</si>
  <si>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</si>
  <si>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</si>
  <si>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</si>
  <si>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</si>
  <si>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</si>
  <si>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</si>
  <si>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</si>
  <si>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</si>
  <si>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</si>
  <si>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</si>
  <si>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</si>
  <si>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</si>
  <si>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</si>
  <si>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</si>
  <si>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</si>
  <si>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</si>
  <si>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</si>
  <si>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</si>
  <si>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</si>
  <si>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</si>
  <si>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</si>
  <si>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</si>
  <si>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</si>
  <si>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</si>
  <si>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</si>
  <si>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</si>
  <si>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</si>
  <si>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</si>
  <si>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</si>
  <si>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</si>
  <si>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</si>
  <si>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</si>
  <si>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</si>
  <si>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</si>
  <si>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</si>
  <si>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</si>
  <si>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</si>
  <si>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</si>
  <si>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</si>
  <si>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</si>
  <si>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</si>
  <si>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</si>
  <si>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</si>
  <si>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</si>
  <si>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</si>
  <si>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</si>
  <si>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</si>
  <si>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</si>
  <si>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</si>
  <si>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</si>
  <si>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</si>
  <si>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</si>
  <si>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</si>
  <si>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</si>
  <si>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</si>
  <si>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</si>
  <si>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</si>
  <si>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</si>
  <si>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</si>
  <si>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</si>
  <si>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</si>
  <si>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</si>
  <si>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</si>
  <si>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</si>
  <si>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</si>
  <si>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</si>
  <si>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</si>
  <si>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</si>
  <si>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</si>
  <si>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</si>
  <si>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</si>
  <si>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</si>
  <si>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</si>
  <si>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</si>
  <si>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</si>
  <si>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</si>
  <si>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</si>
  <si>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</si>
  <si>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</si>
  <si>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</si>
  <si>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</si>
  <si>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</si>
  <si>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</si>
  <si>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</si>
  <si>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</si>
  <si>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</si>
  <si>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</si>
  <si>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</si>
  <si>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</si>
  <si>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</si>
  <si>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</si>
  <si>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</si>
  <si>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</si>
  <si>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</si>
  <si>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</si>
  <si>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</si>
  <si>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</si>
  <si>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</si>
  <si>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</si>
  <si>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</si>
  <si>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</si>
  <si>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</si>
  <si>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</si>
  <si>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</si>
  <si>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</si>
  <si>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</si>
  <si>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</si>
  <si>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</si>
  <si>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</si>
  <si>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</si>
  <si>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</si>
  <si>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</si>
  <si>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</si>
  <si>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</si>
  <si>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</si>
  <si>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</si>
  <si>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</si>
  <si>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</si>
  <si>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</si>
  <si>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</si>
  <si>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</si>
  <si>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</si>
  <si>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</si>
  <si>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</si>
  <si>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</si>
  <si>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</si>
  <si>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</si>
  <si>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</si>
  <si>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</si>
  <si>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</si>
  <si>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</si>
  <si>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</si>
  <si>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</si>
  <si>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</si>
  <si>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</si>
  <si>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</si>
  <si>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</si>
  <si>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</si>
  <si>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</si>
  <si>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</si>
  <si>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</si>
  <si>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</si>
  <si>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</si>
  <si>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</si>
  <si>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</si>
  <si>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</si>
  <si>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</si>
  <si>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</si>
  <si>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</si>
  <si>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</si>
  <si>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</si>
  <si>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</si>
  <si>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</si>
  <si>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</si>
  <si>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</si>
  <si>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</si>
  <si>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</si>
  <si>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</si>
  <si>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</si>
  <si>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</si>
  <si>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</si>
  <si>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</si>
  <si>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</si>
  <si>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</si>
  <si>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</si>
  <si>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</si>
  <si>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</si>
  <si>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</si>
  <si>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</si>
  <si>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</si>
  <si>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</si>
  <si>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</si>
  <si>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</si>
  <si>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</si>
  <si>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</si>
  <si>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</si>
  <si>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</si>
  <si>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</si>
  <si>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</si>
  <si>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</si>
  <si>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</si>
  <si>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</si>
  <si>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</si>
  <si>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</si>
  <si>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</si>
  <si>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</si>
  <si>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</si>
  <si>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</si>
  <si>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</si>
  <si>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</si>
  <si>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</si>
  <si>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</si>
  <si>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</si>
  <si>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</si>
  <si>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</si>
  <si>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</si>
  <si>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</si>
  <si>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</si>
  <si>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</si>
  <si>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</si>
  <si>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</si>
  <si>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</si>
  <si>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</si>
  <si>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</si>
  <si>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</si>
  <si>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</si>
  <si>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</si>
  <si>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</si>
  <si>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</si>
  <si>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</si>
  <si>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</si>
  <si>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</si>
  <si>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</si>
  <si>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</si>
  <si>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</si>
  <si>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</si>
  <si>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</si>
  <si>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</si>
  <si>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</si>
  <si>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</si>
  <si>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</si>
  <si>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</si>
  <si>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</si>
  <si>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</si>
  <si>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</si>
  <si>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</si>
  <si>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</si>
  <si>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</si>
  <si>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</si>
  <si>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</si>
  <si>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</si>
  <si>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</si>
  <si>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</si>
  <si>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</si>
  <si>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</si>
  <si>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</si>
  <si>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</si>
  <si>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</si>
  <si>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</si>
  <si>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</si>
  <si>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</si>
  <si>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</si>
  <si>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</si>
  <si>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</si>
  <si>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</si>
  <si>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</si>
  <si>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</si>
  <si>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</si>
  <si>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</si>
  <si>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</si>
  <si>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</si>
  <si>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</si>
  <si>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</si>
  <si>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</si>
  <si>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</si>
  <si>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</si>
  <si>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</si>
  <si>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</si>
  <si>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</si>
  <si>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</si>
  <si>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</si>
  <si>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</si>
  <si>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</si>
  <si>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</si>
  <si>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</si>
  <si>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</si>
  <si>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</si>
  <si>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</si>
  <si>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</si>
  <si>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</si>
  <si>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</si>
  <si>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</si>
  <si>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</si>
  <si>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</si>
  <si>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</si>
  <si>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</si>
  <si>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</si>
  <si>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</si>
  <si>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</si>
  <si>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</si>
  <si>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</si>
  <si>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</si>
  <si>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</si>
  <si>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</si>
  <si>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</si>
  <si>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</si>
  <si>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</si>
  <si>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</si>
  <si>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</si>
  <si>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</si>
  <si>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</si>
  <si>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</si>
  <si>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</si>
  <si>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</si>
  <si>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</si>
  <si>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</si>
  <si>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</si>
  <si>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</si>
  <si>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</si>
  <si>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</si>
  <si>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</si>
  <si>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</si>
  <si>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</si>
  <si>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</si>
  <si>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</si>
  <si>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</si>
  <si>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</si>
  <si>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</si>
  <si>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</si>
  <si>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</si>
  <si>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</si>
  <si>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</si>
  <si>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</si>
  <si>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</si>
  <si>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</si>
  <si>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</si>
  <si>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</si>
  <si>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</si>
  <si>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</si>
  <si>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</si>
  <si>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</si>
  <si>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</si>
  <si>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</si>
  <si>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</si>
  <si>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</si>
  <si>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</si>
  <si>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</si>
  <si>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</si>
  <si>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</si>
  <si>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</si>
  <si>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</si>
  <si>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</si>
  <si>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</si>
  <si>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</si>
  <si>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</si>
  <si>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</si>
  <si>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</si>
  <si>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</si>
  <si>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</si>
  <si>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</si>
  <si>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</si>
  <si>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</si>
  <si>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</si>
  <si>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</si>
  <si>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</si>
  <si>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</si>
  <si>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</si>
  <si>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</si>
  <si>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</si>
  <si>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</si>
  <si>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</si>
  <si>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</si>
  <si>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</si>
  <si>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</si>
  <si>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</si>
  <si>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</si>
  <si>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</si>
  <si>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</si>
  <si>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</si>
  <si>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</si>
  <si>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</si>
  <si>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</si>
  <si>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</si>
  <si>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</si>
  <si>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</si>
  <si>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</si>
  <si>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</si>
  <si>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</si>
  <si>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</si>
  <si>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</si>
  <si>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</si>
  <si>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</si>
  <si>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</si>
  <si>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</si>
  <si>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</si>
  <si>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</si>
  <si>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</si>
  <si>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</si>
  <si>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</si>
  <si>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</si>
  <si>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</si>
  <si>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</si>
  <si>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</si>
  <si>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</si>
  <si>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</si>
  <si>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</si>
  <si>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</si>
  <si>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</si>
  <si>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</si>
  <si>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</si>
  <si>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</si>
  <si>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</si>
  <si>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</si>
  <si>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</si>
  <si>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</si>
  <si>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</si>
  <si>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</si>
  <si>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</si>
  <si>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</si>
  <si>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</si>
  <si>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</si>
  <si>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</si>
  <si>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</si>
  <si>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</si>
  <si>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</si>
  <si>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</si>
  <si>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</si>
  <si>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</si>
  <si>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</si>
  <si>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</si>
  <si>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</si>
  <si>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</si>
  <si>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</si>
  <si>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</si>
  <si>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</si>
  <si>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</si>
  <si>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</si>
  <si>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</si>
  <si>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</si>
  <si>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</si>
  <si>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</si>
  <si>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</si>
  <si>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</si>
  <si>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</si>
  <si>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</si>
  <si>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</si>
  <si>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</si>
  <si>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</si>
  <si>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</si>
  <si>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</si>
  <si>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</si>
  <si>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</si>
  <si>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</si>
  <si>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</si>
  <si>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</si>
  <si>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</si>
  <si>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</si>
  <si>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</si>
  <si>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</si>
  <si>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</si>
  <si>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</si>
  <si>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</si>
  <si>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</si>
  <si>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</si>
  <si>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</si>
  <si>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</si>
  <si>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</si>
  <si>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</si>
  <si>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</si>
  <si>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</si>
  <si>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</si>
  <si>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</si>
  <si>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</si>
  <si>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</si>
  <si>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</si>
  <si>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</si>
  <si>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</si>
  <si>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</si>
  <si>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</si>
  <si>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</si>
  <si>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</si>
  <si>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</si>
  <si>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</si>
  <si>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</si>
  <si>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</si>
  <si>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</si>
  <si>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</si>
  <si>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</si>
  <si>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</si>
  <si>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</si>
  <si>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</si>
  <si>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</si>
  <si>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</si>
  <si>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</si>
  <si>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</si>
  <si>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</si>
  <si>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</si>
  <si>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</si>
  <si>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</si>
  <si>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</si>
  <si>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</si>
  <si>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</si>
  <si>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</si>
  <si>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</si>
  <si>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</si>
  <si>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</si>
  <si>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</si>
  <si>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</si>
  <si>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</si>
  <si>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</si>
  <si>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</si>
  <si>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</si>
  <si>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</si>
  <si>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</si>
  <si>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</si>
  <si>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</si>
  <si>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</si>
  <si>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</si>
  <si>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</si>
  <si>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</si>
  <si>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</si>
  <si>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</si>
  <si>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</si>
  <si>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</si>
  <si>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</si>
  <si>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</si>
  <si>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</si>
  <si>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</si>
  <si>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</si>
  <si>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</si>
  <si>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</si>
  <si>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</si>
  <si>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</si>
  <si>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</si>
  <si>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</si>
  <si>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</si>
  <si>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</si>
  <si>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</si>
  <si>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</si>
  <si>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</si>
  <si>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</si>
  <si>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</si>
  <si>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</si>
  <si>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</si>
  <si>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</si>
  <si>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</si>
  <si>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</si>
  <si>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</si>
  <si>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</si>
  <si>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</si>
  <si>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</si>
  <si>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</si>
  <si>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</si>
  <si>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</si>
  <si>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</si>
  <si>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</si>
  <si>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</si>
  <si>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</si>
  <si>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</si>
  <si>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</si>
  <si>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</si>
  <si>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</si>
  <si>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</si>
  <si>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</si>
  <si>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</si>
  <si>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</si>
  <si>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</si>
  <si>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</si>
  <si>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</si>
  <si>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</si>
  <si>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</si>
  <si>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</si>
  <si>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</si>
  <si>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</si>
  <si>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</si>
  <si>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</si>
  <si>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</si>
  <si>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</si>
  <si>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</si>
  <si>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</si>
  <si>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</si>
  <si>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</si>
  <si>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</si>
  <si>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</si>
  <si>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</si>
  <si>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</si>
  <si>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</si>
  <si>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</si>
  <si>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</si>
  <si>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</si>
  <si>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</si>
  <si>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</si>
  <si>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</si>
  <si>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</si>
  <si>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</si>
  <si>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</si>
  <si>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</si>
  <si>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</si>
  <si>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</si>
  <si>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</si>
  <si>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</si>
  <si>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</si>
  <si>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</si>
  <si>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</si>
  <si>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</si>
  <si>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</si>
  <si>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</si>
  <si>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</si>
  <si>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</si>
  <si>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</si>
  <si>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</si>
  <si>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</si>
  <si>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</si>
  <si>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</si>
  <si>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</si>
  <si>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</si>
  <si>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</si>
  <si>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</si>
  <si>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</si>
  <si>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</si>
  <si>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</si>
  <si>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</si>
  <si>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</si>
  <si>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</si>
  <si>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</si>
  <si>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</si>
  <si>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</si>
  <si>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</si>
  <si>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</si>
  <si>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</si>
  <si>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</si>
  <si>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</si>
  <si>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</si>
  <si>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</si>
  <si>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</si>
  <si>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</si>
  <si>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</si>
  <si>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</si>
  <si>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</si>
  <si>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</si>
  <si>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</si>
  <si>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</si>
  <si>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</si>
  <si>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</si>
  <si>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</si>
  <si>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</si>
  <si>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</si>
  <si>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</si>
  <si>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</si>
  <si>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</si>
  <si>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</si>
  <si>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</si>
  <si>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</si>
  <si>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</si>
  <si>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</si>
  <si>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</si>
  <si>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</si>
  <si>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</si>
  <si>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</si>
  <si>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</si>
  <si>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</si>
  <si>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</si>
  <si>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</si>
  <si>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</si>
  <si>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</si>
  <si>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</si>
  <si>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</si>
  <si>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</si>
  <si>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</si>
  <si>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</si>
  <si>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</si>
  <si>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</si>
  <si>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</si>
  <si>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</si>
  <si>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</si>
  <si>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</si>
  <si>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</si>
  <si>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</si>
  <si>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</si>
  <si>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</si>
  <si>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</si>
  <si>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</si>
  <si>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</si>
  <si>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</si>
  <si>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</si>
  <si>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</si>
  <si>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</si>
  <si>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</si>
  <si>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</si>
  <si>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</si>
  <si>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</si>
  <si>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</si>
  <si>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</si>
  <si>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</si>
  <si>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</si>
  <si>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</si>
  <si>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</si>
  <si>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</si>
  <si>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</si>
  <si>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</si>
  <si>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</si>
  <si>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</si>
  <si>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</si>
  <si>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</si>
  <si>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</si>
  <si>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</si>
  <si>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</si>
  <si>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</si>
  <si>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</si>
  <si>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</si>
  <si>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</si>
  <si>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</si>
  <si>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</si>
  <si>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</si>
  <si>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</si>
  <si>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</si>
  <si>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</si>
  <si>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</si>
  <si>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</si>
  <si>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</si>
  <si>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</si>
  <si>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</si>
  <si>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</si>
  <si>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</si>
  <si>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</si>
  <si>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</si>
  <si>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</si>
  <si>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</si>
  <si>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</si>
  <si>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</si>
  <si>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</si>
  <si>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</si>
  <si>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</si>
  <si>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</si>
  <si>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</si>
  <si>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</si>
  <si>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</si>
  <si>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</si>
  <si>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</si>
  <si>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</si>
  <si>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</si>
  <si>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</si>
  <si>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</si>
  <si>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</si>
  <si>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</si>
  <si>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</si>
  <si>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</si>
  <si>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</si>
  <si>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</si>
  <si>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</si>
  <si>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</si>
  <si>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</si>
  <si>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</si>
  <si>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</si>
  <si>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</si>
  <si>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</si>
  <si>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</si>
  <si>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</si>
  <si>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</si>
  <si>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</si>
  <si>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</si>
  <si>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</si>
  <si>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</si>
  <si>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</si>
  <si>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</si>
  <si>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</si>
  <si>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</si>
  <si>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</si>
  <si>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</si>
  <si>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</si>
  <si>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</si>
  <si>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</si>
  <si>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</si>
  <si>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</si>
  <si>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</si>
  <si>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</si>
  <si>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</si>
  <si>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</si>
  <si>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</si>
  <si>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</si>
  <si>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</si>
  <si>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</si>
  <si>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</si>
  <si>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</si>
  <si>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</si>
  <si>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</si>
  <si>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</si>
  <si>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</si>
  <si>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</si>
  <si>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</si>
  <si>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</si>
  <si>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</si>
  <si>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</si>
  <si>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</si>
  <si>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</si>
  <si>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</si>
  <si>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</si>
  <si>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</si>
  <si>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</si>
  <si>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</si>
  <si>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</si>
  <si>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</si>
  <si>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</si>
  <si>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</si>
  <si>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</si>
  <si>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</si>
  <si>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</si>
  <si>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</si>
  <si>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</si>
  <si>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</si>
  <si>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</si>
  <si>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</si>
  <si>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</si>
  <si>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</si>
  <si>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</si>
  <si>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</si>
  <si>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</si>
  <si>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</si>
  <si>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</si>
  <si>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</si>
  <si>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</si>
  <si>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</si>
  <si>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</si>
  <si>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</si>
  <si>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</si>
  <si>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</si>
  <si>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</si>
  <si>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</si>
  <si>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</si>
  <si>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</si>
  <si>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</si>
  <si>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</si>
  <si>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</si>
  <si>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</si>
  <si>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</si>
  <si>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</si>
  <si>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</si>
  <si>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</si>
  <si>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</si>
  <si>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</si>
  <si>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</si>
  <si>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</si>
  <si>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</si>
  <si>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</si>
  <si>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</si>
  <si>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</si>
  <si>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</si>
  <si>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</si>
  <si>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</si>
  <si>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</si>
  <si>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</si>
  <si>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</si>
  <si>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</si>
  <si>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</si>
  <si>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</si>
  <si>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</si>
  <si>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</si>
  <si>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</si>
  <si>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</si>
  <si>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</si>
  <si>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</si>
  <si>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</si>
  <si>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</si>
  <si>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</si>
  <si>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</si>
  <si>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</si>
  <si>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</si>
  <si>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</si>
  <si>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</si>
  <si>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</si>
  <si>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</si>
  <si>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</si>
  <si>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</si>
  <si>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</si>
  <si>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</si>
  <si>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</si>
  <si>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</si>
  <si>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</si>
  <si>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</si>
  <si>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</si>
  <si>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</si>
  <si>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</si>
  <si>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</si>
  <si>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</si>
  <si>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</si>
  <si>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</si>
  <si>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</si>
  <si>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</si>
  <si>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</si>
  <si>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</si>
  <si>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</si>
  <si>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</si>
  <si>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</si>
  <si>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</si>
  <si>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</si>
  <si>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</si>
  <si>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</si>
  <si>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</si>
  <si>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</si>
  <si>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</si>
  <si>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</si>
  <si>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</si>
  <si>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</si>
  <si>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</si>
  <si>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</si>
  <si>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</si>
  <si>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</si>
  <si>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</si>
  <si>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</si>
  <si>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</si>
  <si>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</si>
  <si>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</si>
  <si>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</si>
  <si>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</si>
  <si>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</si>
  <si>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</si>
  <si>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</si>
  <si>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</si>
  <si>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</si>
  <si>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</si>
  <si>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</si>
  <si>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</si>
  <si>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</si>
  <si>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</si>
  <si>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</si>
  <si>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</si>
  <si>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</si>
  <si>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</si>
  <si>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</si>
  <si>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</si>
  <si>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</si>
  <si>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</si>
  <si>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</si>
  <si>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</si>
  <si>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</si>
  <si>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</si>
  <si>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</si>
  <si>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</si>
  <si>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</si>
  <si>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</si>
  <si>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</si>
  <si>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</si>
  <si>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</si>
  <si>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</si>
  <si>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</si>
  <si>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</si>
  <si>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</si>
  <si>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</si>
  <si>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</si>
  <si>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</si>
  <si>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</si>
  <si>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</si>
  <si>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</si>
  <si>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</si>
  <si>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</si>
  <si>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</si>
  <si>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</si>
  <si>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</si>
  <si>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</si>
  <si>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</si>
  <si>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</si>
  <si>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</si>
  <si>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</si>
  <si>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</si>
  <si>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</si>
  <si>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</si>
  <si>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</si>
  <si>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</si>
  <si>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</si>
  <si>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</si>
  <si>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</si>
  <si>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</si>
  <si>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</si>
  <si>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</si>
  <si>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</si>
  <si>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</si>
  <si>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</si>
  <si>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</si>
  <si>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</si>
  <si>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</si>
  <si>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</si>
  <si>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</si>
  <si>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</si>
  <si>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</si>
  <si>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</si>
  <si>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</si>
  <si>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</si>
  <si>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</si>
  <si>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</si>
  <si>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</si>
  <si>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</si>
  <si>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</si>
  <si>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</si>
  <si>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</si>
  <si>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</si>
  <si>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</si>
  <si>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</si>
  <si>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</si>
  <si>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</si>
  <si>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</si>
  <si>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</si>
  <si>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</si>
  <si>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</si>
  <si>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</si>
  <si>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</si>
  <si>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</si>
  <si>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</si>
  <si>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</si>
  <si>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</si>
  <si>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</si>
  <si>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</si>
  <si>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</si>
  <si>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</si>
  <si>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</si>
  <si>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</si>
  <si>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</si>
  <si>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</si>
  <si>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</si>
  <si>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</si>
  <si>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</si>
  <si>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</si>
  <si>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</si>
  <si>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</si>
  <si>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</si>
  <si>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</si>
  <si>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</si>
  <si>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</si>
  <si>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</si>
  <si>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</si>
  <si>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</si>
  <si>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</si>
  <si>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</si>
  <si>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</si>
  <si>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</si>
  <si>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</si>
  <si>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</si>
  <si>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</si>
  <si>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</si>
  <si>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</si>
  <si>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</si>
  <si>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</si>
  <si>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</si>
  <si>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</si>
  <si>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</si>
  <si>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</si>
  <si>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</si>
  <si>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</si>
  <si>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</si>
  <si>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</si>
  <si>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</si>
  <si>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</si>
  <si>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</si>
  <si>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</si>
  <si>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</si>
  <si>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</si>
  <si>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</si>
  <si>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</si>
  <si>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</si>
  <si>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</si>
  <si>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</si>
  <si>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</si>
  <si>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</si>
  <si>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</si>
  <si>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</si>
  <si>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</si>
  <si>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</si>
  <si>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</si>
  <si>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</si>
  <si>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</si>
  <si>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</si>
  <si>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</si>
  <si>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</si>
  <si>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</si>
  <si>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</si>
  <si>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</si>
  <si>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</si>
  <si>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</si>
  <si>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</si>
  <si>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</si>
  <si>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</si>
  <si>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</si>
  <si>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</si>
  <si>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</si>
  <si>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</si>
  <si>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</si>
  <si>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</si>
  <si>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</si>
  <si>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</si>
  <si>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</si>
  <si>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</si>
  <si>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</si>
  <si>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</si>
  <si>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</si>
  <si>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</si>
  <si>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</si>
  <si>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</si>
  <si>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</si>
  <si>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</si>
  <si>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</si>
  <si>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</si>
  <si>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</si>
  <si>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</si>
  <si>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</si>
  <si>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</si>
  <si>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</si>
  <si>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</si>
  <si>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</si>
  <si>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</si>
  <si>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</si>
  <si>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</si>
  <si>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</si>
  <si>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</si>
  <si>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</si>
  <si>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</si>
  <si>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</si>
  <si>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</si>
  <si>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</si>
  <si>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</si>
  <si>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</si>
  <si>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</si>
  <si>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</si>
  <si>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</si>
  <si>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</si>
  <si>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</si>
  <si>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</si>
  <si>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</si>
  <si>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</si>
  <si>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</si>
  <si>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</si>
  <si>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</si>
  <si>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</si>
  <si>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</si>
  <si>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</si>
  <si>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</si>
  <si>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</si>
  <si>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</si>
  <si>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</si>
  <si>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</si>
  <si>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</si>
  <si>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</si>
  <si>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</si>
  <si>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</si>
  <si>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</si>
  <si>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</si>
  <si>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</si>
  <si>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</si>
  <si>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</si>
  <si>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</si>
  <si>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</si>
  <si>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</si>
  <si>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</si>
  <si>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</si>
  <si>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</si>
  <si>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</si>
  <si>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</si>
  <si>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</si>
  <si>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</si>
  <si>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</si>
  <si>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</si>
  <si>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</si>
  <si>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</si>
  <si>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</si>
  <si>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</si>
  <si>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</si>
  <si>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</si>
  <si>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</si>
  <si>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</si>
  <si>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</si>
  <si>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</si>
  <si>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</si>
  <si>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</si>
  <si>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</si>
  <si>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</si>
  <si>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</si>
  <si>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</si>
  <si>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</si>
  <si>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</si>
  <si>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</si>
  <si>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</si>
  <si>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</si>
  <si>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</si>
  <si>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</si>
  <si>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</si>
  <si>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</si>
  <si>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</si>
  <si>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</si>
  <si>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</si>
  <si>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</si>
  <si>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</si>
  <si>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</si>
  <si>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</si>
  <si>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</si>
  <si>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</si>
  <si>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</si>
  <si>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</si>
  <si>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</si>
  <si>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</si>
  <si>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</si>
  <si>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</si>
  <si>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</si>
  <si>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</si>
  <si>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</si>
  <si>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</si>
  <si>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</si>
  <si>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</si>
  <si>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</si>
  <si>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</si>
  <si>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</si>
  <si>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</si>
  <si>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</si>
  <si>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</si>
  <si>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</si>
  <si>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</si>
  <si>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</si>
  <si>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</si>
  <si>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</si>
  <si>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</si>
  <si>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</si>
  <si>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</si>
  <si>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</si>
  <si>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</si>
  <si>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</si>
  <si>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</si>
  <si>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</si>
  <si>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</si>
  <si>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</si>
  <si>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</si>
  <si>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</si>
  <si>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</si>
  <si>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</si>
  <si>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</si>
  <si>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</si>
  <si>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</si>
  <si>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</si>
  <si>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</si>
  <si>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</si>
  <si>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</si>
  <si>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</si>
  <si>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</si>
  <si>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</si>
  <si>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</si>
  <si>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</si>
  <si>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</si>
  <si>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</si>
  <si>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</si>
  <si>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</si>
  <si>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</si>
  <si>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</si>
  <si>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</si>
  <si>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</si>
  <si>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</si>
  <si>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</si>
  <si>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</si>
  <si>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</si>
  <si>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</si>
  <si>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</si>
  <si>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</si>
  <si>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</si>
  <si>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</si>
  <si>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</si>
  <si>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</si>
  <si>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</si>
  <si>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</si>
  <si>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</si>
  <si>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</si>
  <si>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</si>
  <si>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</si>
  <si>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</si>
  <si>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</si>
  <si>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</si>
  <si>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</si>
  <si>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</si>
  <si>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</si>
  <si>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</si>
  <si>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</si>
  <si>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</si>
  <si>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</si>
  <si>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</si>
  <si>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</si>
  <si>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</si>
  <si>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</si>
  <si>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</si>
  <si>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</si>
  <si>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</si>
  <si>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</si>
  <si>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</si>
  <si>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</si>
  <si>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</si>
  <si>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</si>
  <si>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</si>
  <si>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</si>
  <si>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</si>
  <si>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</si>
  <si>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</si>
  <si>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</si>
  <si>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</si>
  <si>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</si>
  <si>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</si>
  <si>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</si>
  <si>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</si>
  <si>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</si>
  <si>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</si>
  <si>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</si>
  <si>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</si>
  <si>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</si>
  <si>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</si>
  <si>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</si>
  <si>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</si>
  <si>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</si>
  <si>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</si>
  <si>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</si>
  <si>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</si>
  <si>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</si>
  <si>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</si>
  <si>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</si>
  <si>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</si>
  <si>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</si>
  <si>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</si>
  <si>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</si>
  <si>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</si>
  <si>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</si>
  <si>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</si>
  <si>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</si>
  <si>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</si>
  <si>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</si>
  <si>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</si>
  <si>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</si>
  <si>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</si>
  <si>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</si>
  <si>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</si>
  <si>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</si>
  <si>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</si>
  <si>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</si>
  <si>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</si>
  <si>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</si>
  <si>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</si>
  <si>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</si>
  <si>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</si>
  <si>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</si>
  <si>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</si>
  <si>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</si>
  <si>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</si>
  <si>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</si>
  <si>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</si>
  <si>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</si>
  <si>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</si>
  <si>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</si>
  <si>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</si>
  <si>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</si>
  <si>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</si>
  <si>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</si>
  <si>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</si>
  <si>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</si>
  <si>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</si>
  <si>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</si>
  <si>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</si>
  <si>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</si>
  <si>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</si>
  <si>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</si>
  <si>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</si>
  <si>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</si>
  <si>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</si>
  <si>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</si>
  <si>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</si>
  <si>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</si>
  <si>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</si>
  <si>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</si>
  <si>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</si>
  <si>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</si>
  <si>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</si>
  <si>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</si>
  <si>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</si>
  <si>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</si>
  <si>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</si>
  <si>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</si>
  <si>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</si>
  <si>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</si>
  <si>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</si>
  <si>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</si>
  <si>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</si>
  <si>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</si>
  <si>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</si>
  <si>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</si>
  <si>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</si>
  <si>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</si>
  <si>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</si>
  <si>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</si>
  <si>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</si>
  <si>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</si>
  <si>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</si>
  <si>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</si>
  <si>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</si>
  <si>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</si>
  <si>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</si>
  <si>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</si>
  <si>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</si>
  <si>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</si>
  <si>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</si>
  <si>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</si>
  <si>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</si>
  <si>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</si>
  <si>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</si>
  <si>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</si>
  <si>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</si>
  <si>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</si>
  <si>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</si>
  <si>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</si>
  <si>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</si>
  <si>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</si>
  <si>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</si>
  <si>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</si>
  <si>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</si>
  <si>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</si>
  <si>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</si>
  <si>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</si>
  <si>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</si>
  <si>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</si>
  <si>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</si>
  <si>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</si>
  <si>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</si>
  <si>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</si>
  <si>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</si>
  <si>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</si>
  <si>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</si>
  <si>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</si>
  <si>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</si>
  <si>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</si>
  <si>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</si>
  <si>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</si>
  <si>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</si>
  <si>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</si>
  <si>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</si>
  <si>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</si>
  <si>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</si>
  <si>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</si>
  <si>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</si>
  <si>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</si>
  <si>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</si>
  <si>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</si>
  <si>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</si>
  <si>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</si>
  <si>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</si>
  <si>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</si>
  <si>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</si>
  <si>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</si>
  <si>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</si>
  <si>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</si>
  <si>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</si>
  <si>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</si>
  <si>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</si>
  <si>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</si>
  <si>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</si>
  <si>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</si>
  <si>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</si>
  <si>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</si>
  <si>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</si>
  <si>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</si>
  <si>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</si>
  <si>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</si>
  <si>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</si>
  <si>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</si>
  <si>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</si>
  <si>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</si>
  <si>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</si>
  <si>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</si>
  <si>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</si>
  <si>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</si>
  <si>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</si>
  <si>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</si>
  <si>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</si>
  <si>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</si>
  <si>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</si>
  <si>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</si>
  <si>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</si>
  <si>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</si>
  <si>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</si>
  <si>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</si>
  <si>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</si>
  <si>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</si>
  <si>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</si>
  <si>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</si>
  <si>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</si>
  <si>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</si>
  <si>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</si>
  <si>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</si>
  <si>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</si>
  <si>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</si>
  <si>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</si>
  <si>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</si>
  <si>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</si>
  <si>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</si>
  <si>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</si>
  <si>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</si>
  <si>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</si>
  <si>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</si>
  <si>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</si>
  <si>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</si>
  <si>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</si>
  <si>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</si>
  <si>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</si>
  <si>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</si>
  <si>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</si>
  <si>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</si>
  <si>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</si>
  <si>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</si>
  <si>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</si>
  <si>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</si>
  <si>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</si>
  <si>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</si>
  <si>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</si>
  <si>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</si>
  <si>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</si>
  <si>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</si>
  <si>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</si>
  <si>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</si>
  <si>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</si>
  <si>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</si>
  <si>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</si>
  <si>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</si>
  <si>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</si>
  <si>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</si>
  <si>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</si>
  <si>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</si>
  <si>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</si>
  <si>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</si>
  <si>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</si>
  <si>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</si>
  <si>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</si>
  <si>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</si>
  <si>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</si>
  <si>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</si>
  <si>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</si>
  <si>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</si>
  <si>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</si>
  <si>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</si>
  <si>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</si>
  <si>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</si>
  <si>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</si>
  <si>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</si>
  <si>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</si>
  <si>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</si>
  <si>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</si>
  <si>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</si>
  <si>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</si>
  <si>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</si>
  <si>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</si>
  <si>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</si>
  <si>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</si>
  <si>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</si>
  <si>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</si>
  <si>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</si>
  <si>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</si>
  <si>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</si>
  <si>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</si>
  <si>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</si>
  <si>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</si>
  <si>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</si>
  <si>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</si>
  <si>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</si>
  <si>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</si>
  <si>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</si>
  <si>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</si>
  <si>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</si>
  <si>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</si>
  <si>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</si>
  <si>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</si>
  <si>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</si>
  <si>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</si>
  <si>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</si>
  <si>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</si>
  <si>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</si>
  <si>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</si>
  <si>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</si>
  <si>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</si>
  <si>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</si>
  <si>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</si>
  <si>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</si>
  <si>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</si>
  <si>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</si>
  <si>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</si>
  <si>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</si>
  <si>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</si>
  <si>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</si>
  <si>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</si>
  <si>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</si>
  <si>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</si>
  <si>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</si>
  <si>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</si>
  <si>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</si>
  <si>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</si>
  <si>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</si>
  <si>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</si>
  <si>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</si>
  <si>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</si>
  <si>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</si>
  <si>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</si>
  <si>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</si>
  <si>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</si>
  <si>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</si>
  <si>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</si>
  <si>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</si>
  <si>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</si>
  <si>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</si>
  <si>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</si>
  <si>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</si>
  <si>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</si>
  <si>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</si>
  <si>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</si>
  <si>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</si>
  <si>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</si>
  <si>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</si>
  <si>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</si>
  <si>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</si>
  <si>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</si>
  <si>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</si>
  <si>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</si>
  <si>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</si>
  <si>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</si>
  <si>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</si>
  <si>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</si>
  <si>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</si>
  <si>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</si>
  <si>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</si>
  <si>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</si>
  <si>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</si>
  <si>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</si>
  <si>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</si>
  <si>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</si>
  <si>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</si>
  <si>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</si>
  <si>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</si>
  <si>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</si>
  <si>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</si>
  <si>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</si>
  <si>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</si>
  <si>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</si>
  <si>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</si>
  <si>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</si>
  <si>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</si>
  <si>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</si>
  <si>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</si>
  <si>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</si>
  <si>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</si>
  <si>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</si>
  <si>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</si>
  <si>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</si>
  <si>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</si>
  <si>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</si>
  <si>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</si>
  <si>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</si>
  <si>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</si>
  <si>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</si>
  <si>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</si>
  <si>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</si>
  <si>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</si>
  <si>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</si>
  <si>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</si>
  <si>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</si>
  <si>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</si>
  <si>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</si>
  <si>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</si>
  <si>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</si>
  <si>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</si>
  <si>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</si>
  <si>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</si>
  <si>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</si>
  <si>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</si>
  <si>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</si>
  <si>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</si>
  <si>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</si>
  <si>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</si>
  <si>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</si>
  <si>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</si>
  <si>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</si>
  <si>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</si>
  <si>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</si>
  <si>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</si>
  <si>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</si>
  <si>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</si>
  <si>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</si>
  <si>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</si>
  <si>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</si>
  <si>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</si>
  <si>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</si>
  <si>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</si>
  <si>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</si>
  <si>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</si>
  <si>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</si>
  <si>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</si>
  <si>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</si>
  <si>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</si>
  <si>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</si>
  <si>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</si>
  <si>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</si>
  <si>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</si>
  <si>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</si>
  <si>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</si>
  <si>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</si>
  <si>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</si>
  <si>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</si>
  <si>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</si>
  <si>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</si>
  <si>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</si>
  <si>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</si>
  <si>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</si>
  <si>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</si>
  <si>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</si>
  <si>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</si>
  <si>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</si>
  <si>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</si>
  <si>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</si>
  <si>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</si>
  <si>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</si>
  <si>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</si>
  <si>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</si>
  <si>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</si>
  <si>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</si>
  <si>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</si>
  <si>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</si>
  <si>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</si>
  <si>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</si>
  <si>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</si>
  <si>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</si>
  <si>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</si>
  <si>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</si>
  <si>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</si>
  <si>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</si>
  <si>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</si>
  <si>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</si>
  <si>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</si>
  <si>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</si>
  <si>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</si>
  <si>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</si>
  <si>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</si>
  <si>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</si>
  <si>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</si>
  <si>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</si>
  <si>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</si>
  <si>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</si>
  <si>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</si>
  <si>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</si>
  <si>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</si>
  <si>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</si>
  <si>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</si>
  <si>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</si>
  <si>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</si>
  <si>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</si>
  <si>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</si>
  <si>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</si>
  <si>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</si>
  <si>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</si>
  <si>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</si>
  <si>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</si>
  <si>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</si>
  <si>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</si>
  <si>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</si>
  <si>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</si>
  <si>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</si>
  <si>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</si>
  <si>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</si>
  <si>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</si>
  <si>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</si>
  <si>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</si>
  <si>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</si>
  <si>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</si>
  <si>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</si>
  <si>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</si>
  <si>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</si>
  <si>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</si>
  <si>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</si>
  <si>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</si>
  <si>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</si>
  <si>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</si>
  <si>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</si>
  <si>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</si>
  <si>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</si>
  <si>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</si>
  <si>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</si>
  <si>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</si>
  <si>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</si>
  <si>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</si>
  <si>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</si>
  <si>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</si>
  <si>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</si>
  <si>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</si>
  <si>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</si>
  <si>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</si>
  <si>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</si>
  <si>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</si>
  <si>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</si>
  <si>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</si>
  <si>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</si>
  <si>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</si>
  <si>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</si>
  <si>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</si>
  <si>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</si>
  <si>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</si>
  <si>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</si>
  <si>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</si>
  <si>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</si>
  <si>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</si>
  <si>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</si>
  <si>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</si>
  <si>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</si>
  <si>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</si>
  <si>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</si>
  <si>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</si>
  <si>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</si>
  <si>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</si>
  <si>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</si>
  <si>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</si>
  <si>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</si>
  <si>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</si>
  <si>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</si>
  <si>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</si>
  <si>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</si>
  <si>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</si>
  <si>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</si>
  <si>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</si>
  <si>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</si>
  <si>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</si>
  <si>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</si>
  <si>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</si>
  <si>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</si>
  <si>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</si>
  <si>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</si>
  <si>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</si>
  <si>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</si>
  <si>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</si>
  <si>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</si>
  <si>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</si>
  <si>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</si>
  <si>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</si>
  <si>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</si>
  <si>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</si>
  <si>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</si>
  <si>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</si>
  <si>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</si>
  <si>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</si>
  <si>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</si>
  <si>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</si>
  <si>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</si>
  <si>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</si>
  <si>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</si>
  <si>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</si>
  <si>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</si>
  <si>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</si>
  <si>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</si>
  <si>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</si>
  <si>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</si>
  <si>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</si>
  <si>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</si>
  <si>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</si>
  <si>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</si>
  <si>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</si>
  <si>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</si>
  <si>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</si>
  <si>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</si>
  <si>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</si>
  <si>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</si>
  <si>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</si>
  <si>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</si>
  <si>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</si>
  <si>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</si>
  <si>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</si>
  <si>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</si>
  <si>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</si>
  <si>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</si>
  <si>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</si>
  <si>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</si>
  <si>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</si>
  <si>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</si>
  <si>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</si>
  <si>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</si>
  <si>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</si>
  <si>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</si>
  <si>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</si>
  <si>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</si>
  <si>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</si>
  <si>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</si>
  <si>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</si>
  <si>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</si>
  <si>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</si>
  <si>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</si>
  <si>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</si>
  <si>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</si>
  <si>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</si>
  <si>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</si>
  <si>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</si>
  <si>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</si>
  <si>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</si>
  <si>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</si>
  <si>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</si>
  <si>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</si>
  <si>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</si>
  <si>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</si>
  <si>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</si>
  <si>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</si>
  <si>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</si>
  <si>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</si>
  <si>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</si>
  <si>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</si>
  <si>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</si>
  <si>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</si>
  <si>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</si>
  <si>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</si>
  <si>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</si>
  <si>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</si>
  <si>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</si>
  <si>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</si>
  <si>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</si>
  <si>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</si>
  <si>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</si>
  <si>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</si>
  <si>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</si>
  <si>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</si>
  <si>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</si>
  <si>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</si>
  <si>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</si>
  <si>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</si>
  <si>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</si>
  <si>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</si>
  <si>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</si>
  <si>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</si>
  <si>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</si>
  <si>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</si>
  <si>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</si>
  <si>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</si>
  <si>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</si>
  <si>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</si>
  <si>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</si>
  <si>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</si>
  <si>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</si>
  <si>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</si>
  <si>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</si>
  <si>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</si>
  <si>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</si>
  <si>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</si>
  <si>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</si>
  <si>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</si>
  <si>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</si>
  <si>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</si>
  <si>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</si>
  <si>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</si>
  <si>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</si>
  <si>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</si>
  <si>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</si>
  <si>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</si>
  <si>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</si>
  <si>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</si>
  <si>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</si>
  <si>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</si>
  <si>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</si>
  <si>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</si>
  <si>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</si>
  <si>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</si>
  <si>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</si>
  <si>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</si>
  <si>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</si>
  <si>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</si>
  <si>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</si>
  <si>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</si>
  <si>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</si>
  <si>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</si>
  <si>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</si>
  <si>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</si>
  <si>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</si>
  <si>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</si>
  <si>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</si>
  <si>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</si>
  <si>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</si>
  <si>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</si>
  <si>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</si>
  <si>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</si>
  <si>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</si>
  <si>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</si>
  <si>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</si>
  <si>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</si>
  <si>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</si>
  <si>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</si>
  <si>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</si>
  <si>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</si>
  <si>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</si>
  <si>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</si>
  <si>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</si>
  <si>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</si>
  <si>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</si>
  <si>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</si>
  <si>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</si>
  <si>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</si>
  <si>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</si>
  <si>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</si>
  <si>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</si>
  <si>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</si>
  <si>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</si>
  <si>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</si>
  <si>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</si>
  <si>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</si>
  <si>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</si>
  <si>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</si>
  <si>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</si>
  <si>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</si>
  <si>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</si>
  <si>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</si>
  <si>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</si>
  <si>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</si>
  <si>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</si>
  <si>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</si>
  <si>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</si>
  <si>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</si>
  <si>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</si>
  <si>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</si>
  <si>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</si>
  <si>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</si>
  <si>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</si>
  <si>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</si>
  <si>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</si>
  <si>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</si>
  <si>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</si>
  <si>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</si>
  <si>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</si>
  <si>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</si>
  <si>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</si>
  <si>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</si>
  <si>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</si>
  <si>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</si>
  <si>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</si>
  <si>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</si>
  <si>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</si>
  <si>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</si>
  <si>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</si>
  <si>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</si>
  <si>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</si>
  <si>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</si>
  <si>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</si>
  <si>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</si>
  <si>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</si>
  <si>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</si>
  <si>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</si>
  <si>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</si>
  <si>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</si>
  <si>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</si>
  <si>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</si>
  <si>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</si>
  <si>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</si>
  <si>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</si>
  <si>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</si>
  <si>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</si>
  <si>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</si>
  <si>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</si>
  <si>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</si>
  <si>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</si>
  <si>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</si>
  <si>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</si>
  <si>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</si>
  <si>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</si>
  <si>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</si>
  <si>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</si>
  <si>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</si>
  <si>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</si>
  <si>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</si>
  <si>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</si>
  <si>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</si>
  <si>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</si>
  <si>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</si>
  <si>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</si>
  <si>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</si>
  <si>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</si>
  <si>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</si>
  <si>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</si>
  <si>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</si>
  <si>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</si>
  <si>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</si>
  <si>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</si>
  <si>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</si>
  <si>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</si>
  <si>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</si>
  <si>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</si>
  <si>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</si>
  <si>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</si>
  <si>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</si>
  <si>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</si>
  <si>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</si>
  <si>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</si>
  <si>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</si>
  <si>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</si>
  <si>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</si>
  <si>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</si>
  <si>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</si>
  <si>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</si>
  <si>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</si>
  <si>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</si>
  <si>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</si>
  <si>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</si>
  <si>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</si>
  <si>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</si>
  <si>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</si>
  <si>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</si>
  <si>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</si>
  <si>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</si>
  <si>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</si>
  <si>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</si>
  <si>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</si>
  <si>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</si>
  <si>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</si>
  <si>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</si>
  <si>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</si>
  <si>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</si>
  <si>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</si>
  <si>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</si>
  <si>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</si>
  <si>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</si>
  <si>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</si>
  <si>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</si>
  <si>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</si>
  <si>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</si>
  <si>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</si>
  <si>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</si>
  <si>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</si>
  <si>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</si>
  <si>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</si>
  <si>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</si>
  <si>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</si>
  <si>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</si>
  <si>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</si>
  <si>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</si>
  <si>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</si>
  <si>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</si>
  <si>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</si>
  <si>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</si>
  <si>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</si>
  <si>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</si>
  <si>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</si>
  <si>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</si>
  <si>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</si>
  <si>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</si>
  <si>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</si>
  <si>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</si>
  <si>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</si>
  <si>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</si>
  <si>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</si>
  <si>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</si>
  <si>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</si>
  <si>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</si>
  <si>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</si>
  <si>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</si>
  <si>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</si>
  <si>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</si>
  <si>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</si>
  <si>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</si>
  <si>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</si>
  <si>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</si>
  <si>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</si>
  <si>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</si>
  <si>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</si>
  <si>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</si>
  <si>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</si>
  <si>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</si>
  <si>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</si>
  <si>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</si>
  <si>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</si>
  <si>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</si>
  <si>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</si>
  <si>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</si>
  <si>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</si>
  <si>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</si>
  <si>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</si>
  <si>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</si>
  <si>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</si>
  <si>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</si>
  <si>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</si>
  <si>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</si>
  <si>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</si>
  <si>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</si>
  <si>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</si>
  <si>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</si>
  <si>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</si>
  <si>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</si>
  <si>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</si>
  <si>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</si>
  <si>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</si>
  <si>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</si>
  <si>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</si>
  <si>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</si>
  <si>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</si>
  <si>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</si>
  <si>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</si>
  <si>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</si>
  <si>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</si>
  <si>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</si>
  <si>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</si>
  <si>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</si>
  <si>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</si>
  <si>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</si>
  <si>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</si>
  <si>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</si>
  <si>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</si>
  <si>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</si>
  <si>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</si>
  <si>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</si>
  <si>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</si>
  <si>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</si>
  <si>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</si>
  <si>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</si>
  <si>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</si>
  <si>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</si>
  <si>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</si>
  <si>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</si>
  <si>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</si>
  <si>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</si>
  <si>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</si>
  <si>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</si>
  <si>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</si>
  <si>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</si>
  <si>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</si>
  <si>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</si>
  <si>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</si>
  <si>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</si>
  <si>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</si>
  <si>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</si>
  <si>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</si>
  <si>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</si>
  <si>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</si>
  <si>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</si>
  <si>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</si>
  <si>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</si>
  <si>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</si>
  <si>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</si>
  <si>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</si>
  <si>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</si>
  <si>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</si>
  <si>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</si>
  <si>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</si>
  <si>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</si>
  <si>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</si>
  <si>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</si>
  <si>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</si>
  <si>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</si>
  <si>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</si>
  <si>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</si>
  <si>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</si>
  <si>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</si>
  <si>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</si>
  <si>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</si>
  <si>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</si>
  <si>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</si>
  <si>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</si>
  <si>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</si>
  <si>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</si>
  <si>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</si>
  <si>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</si>
  <si>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</si>
  <si>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</si>
  <si>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</si>
  <si>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</si>
  <si>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</si>
  <si>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</si>
  <si>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</si>
  <si>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</si>
  <si>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</si>
  <si>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</si>
  <si>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</si>
  <si>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</si>
  <si>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</si>
  <si>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</si>
  <si>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</si>
  <si>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</si>
  <si>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</si>
  <si>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</si>
  <si>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</si>
  <si>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</si>
  <si>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</si>
  <si>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</si>
  <si>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</si>
  <si>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</si>
  <si>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</si>
  <si>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</si>
  <si>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</si>
  <si>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</si>
  <si>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</si>
  <si>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</si>
  <si>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</si>
  <si>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</si>
  <si>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</si>
  <si>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</si>
  <si>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</si>
  <si>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</si>
  <si>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</si>
  <si>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</si>
  <si>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</si>
  <si>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</si>
  <si>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</si>
  <si>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</si>
  <si>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</si>
  <si>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</si>
  <si>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</si>
  <si>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</si>
  <si>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</si>
  <si>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</si>
  <si>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</si>
  <si>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</si>
  <si>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</si>
  <si>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</si>
  <si>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</si>
  <si>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</si>
  <si>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</si>
  <si>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</si>
  <si>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</si>
  <si>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</si>
  <si>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</si>
  <si>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</si>
  <si>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</si>
  <si>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</si>
  <si>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</si>
  <si>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</si>
  <si>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</si>
  <si>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</si>
  <si>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</si>
  <si>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</si>
  <si>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</si>
  <si>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</si>
  <si>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</si>
  <si>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</si>
  <si>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</si>
  <si>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</si>
  <si>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</si>
  <si>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</si>
  <si>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</si>
  <si>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</si>
  <si>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</si>
  <si>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</si>
  <si>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</si>
  <si>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</si>
  <si>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</si>
  <si>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</si>
  <si>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</si>
  <si>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</si>
  <si>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</si>
  <si>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</si>
  <si>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</si>
  <si>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</si>
  <si>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</si>
  <si>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</si>
  <si>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</si>
  <si>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</si>
  <si>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</si>
  <si>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</si>
  <si>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</si>
  <si>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</si>
  <si>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</si>
  <si>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</si>
  <si>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</si>
  <si>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</si>
  <si>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</si>
  <si>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</si>
  <si>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</si>
  <si>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</si>
  <si>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</si>
  <si>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</si>
  <si>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</si>
  <si>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</si>
  <si>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</si>
  <si>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</si>
  <si>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</si>
  <si>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</si>
  <si>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</si>
  <si>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</si>
  <si>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</si>
  <si>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</si>
  <si>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</si>
  <si>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</si>
  <si>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</si>
  <si>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</si>
  <si>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</si>
  <si>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</si>
  <si>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</si>
  <si>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</si>
  <si>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</si>
  <si>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</si>
  <si>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</si>
  <si>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</si>
  <si>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</si>
  <si>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</si>
  <si>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</si>
  <si>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</si>
  <si>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</si>
  <si>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</si>
  <si>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</si>
  <si>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</si>
  <si>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</si>
  <si>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</si>
  <si>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</si>
  <si>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</si>
  <si>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</si>
  <si>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</si>
  <si>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</si>
  <si>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</si>
  <si>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</si>
  <si>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</si>
  <si>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</si>
  <si>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</si>
  <si>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</si>
  <si>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</si>
  <si>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</si>
  <si>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</si>
  <si>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</si>
  <si>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</si>
  <si>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</si>
  <si>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</si>
  <si>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</si>
  <si>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</si>
  <si>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</si>
  <si>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</si>
  <si>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</si>
  <si>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</si>
  <si>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</si>
  <si>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</si>
  <si>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</si>
  <si>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</si>
  <si>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</si>
  <si>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</si>
  <si>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</si>
  <si>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</si>
  <si>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</si>
  <si>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</si>
  <si>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</si>
  <si>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</si>
  <si>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</si>
  <si>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</si>
  <si>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</si>
  <si>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</si>
  <si>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</si>
  <si>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</si>
  <si>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</si>
  <si>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</si>
  <si>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</si>
  <si>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</si>
  <si>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</si>
  <si>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</si>
  <si>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</si>
  <si>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</si>
  <si>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</si>
  <si>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</si>
  <si>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</si>
  <si>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</si>
  <si>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</si>
  <si>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</si>
  <si>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</si>
  <si>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</si>
  <si>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</si>
  <si>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</si>
  <si>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</si>
  <si>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</si>
  <si>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</si>
  <si>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</si>
  <si>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</si>
  <si>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</si>
  <si>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</si>
  <si>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</si>
  <si>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</si>
  <si>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</si>
  <si>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</si>
  <si>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</si>
  <si>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</si>
  <si>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</si>
  <si>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</si>
  <si>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</si>
  <si>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</si>
  <si>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</si>
  <si>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</si>
  <si>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</si>
  <si>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</si>
  <si>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</si>
  <si>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</si>
  <si>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</si>
  <si>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</si>
  <si>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</si>
  <si>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</si>
  <si>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</si>
  <si>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</si>
  <si>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</si>
  <si>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</si>
  <si>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</si>
  <si>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</si>
  <si>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</si>
  <si>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</si>
  <si>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</si>
  <si>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</si>
  <si>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</si>
  <si>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</si>
  <si>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</si>
  <si>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</si>
  <si>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</si>
  <si>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</si>
  <si>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</si>
  <si>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</si>
  <si>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</si>
  <si>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</si>
  <si>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</si>
  <si>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</si>
  <si>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</si>
  <si>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</si>
  <si>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</si>
  <si>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</si>
  <si>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</si>
  <si>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</si>
  <si>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</si>
  <si>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</si>
  <si>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</si>
  <si>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</si>
  <si>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</si>
  <si>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</si>
  <si>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</si>
  <si>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</si>
  <si>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</si>
  <si>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</si>
  <si>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</si>
  <si>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</si>
  <si>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</si>
  <si>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</si>
  <si>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</si>
  <si>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</si>
  <si>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</si>
  <si>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</si>
  <si>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</si>
  <si>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</si>
  <si>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</si>
  <si>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</si>
  <si>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</si>
  <si>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</si>
  <si>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</si>
  <si>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</si>
  <si>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</si>
  <si>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</si>
  <si>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</si>
  <si>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</si>
  <si>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</si>
  <si>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</si>
  <si>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</si>
  <si>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</si>
  <si>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</si>
  <si>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</si>
  <si>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</si>
  <si>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</si>
  <si>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</si>
  <si>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</si>
  <si>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</si>
  <si>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</si>
  <si>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</si>
  <si>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</si>
  <si>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</si>
  <si>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</si>
  <si>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</si>
  <si>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</si>
  <si>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</si>
  <si>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</si>
  <si>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</si>
  <si>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</si>
  <si>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</si>
  <si>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</si>
  <si>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</si>
  <si>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</si>
  <si>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</si>
  <si>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</si>
  <si>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</si>
  <si>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</si>
  <si>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</si>
  <si>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</si>
  <si>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</si>
  <si>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</si>
  <si>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</si>
  <si>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</si>
  <si>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</si>
  <si>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</si>
  <si>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</si>
  <si>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</si>
  <si>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</si>
  <si>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</si>
  <si>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</si>
  <si>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</si>
  <si>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</si>
  <si>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</si>
  <si>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</si>
  <si>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</si>
  <si>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</si>
  <si>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</si>
  <si>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</si>
  <si>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</si>
  <si>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</si>
  <si>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</si>
  <si>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</si>
  <si>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</si>
  <si>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</si>
  <si>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</si>
  <si>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</si>
  <si>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</si>
  <si>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</si>
  <si>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</si>
  <si>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</si>
  <si>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</si>
  <si>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</si>
  <si>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</si>
  <si>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</si>
  <si>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</si>
  <si>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</si>
  <si>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</si>
  <si>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</si>
  <si>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</si>
  <si>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</si>
  <si>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</si>
  <si>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</si>
  <si>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</si>
  <si>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</si>
  <si>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</si>
  <si>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</si>
  <si>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</si>
  <si>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</si>
  <si>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</si>
  <si>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</si>
  <si>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</si>
  <si>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</si>
  <si>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</si>
  <si>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</si>
  <si>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</si>
  <si>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</si>
  <si>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</si>
  <si>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</si>
  <si>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</si>
  <si>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</si>
  <si>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</si>
  <si>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</si>
  <si>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</si>
  <si>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</si>
  <si>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</si>
  <si>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</si>
  <si>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</si>
  <si>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</si>
  <si>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</si>
  <si>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</si>
  <si>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</si>
  <si>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</si>
  <si>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</si>
  <si>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</si>
  <si>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</si>
  <si>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</si>
  <si>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</si>
  <si>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</si>
  <si>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</si>
  <si>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</si>
  <si>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</si>
  <si>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</si>
  <si>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</si>
  <si>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</si>
  <si>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</si>
  <si>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</si>
  <si>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</si>
  <si>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</si>
  <si>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</si>
  <si>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</si>
  <si>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</si>
  <si>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</si>
  <si>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</si>
  <si>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</si>
  <si>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</si>
  <si>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</si>
  <si>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</si>
  <si>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</si>
  <si>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</si>
  <si>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</si>
  <si>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</si>
  <si>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</si>
  <si>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</si>
  <si>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</si>
  <si>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</si>
  <si>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</si>
  <si>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</si>
  <si>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</si>
  <si>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</si>
  <si>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</si>
  <si>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</si>
  <si>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</si>
  <si>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</si>
  <si>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</si>
  <si>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</si>
  <si>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</si>
  <si>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</si>
  <si>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</si>
  <si>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</si>
  <si>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</si>
  <si>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</si>
  <si>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</si>
  <si>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</si>
  <si>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</si>
  <si>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</si>
  <si>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</si>
  <si>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</si>
  <si>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</si>
  <si>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</si>
  <si>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</si>
  <si>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</si>
  <si>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</si>
  <si>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</si>
  <si>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</si>
  <si>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</si>
  <si>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</si>
  <si>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</si>
  <si>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</si>
  <si>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</si>
  <si>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</si>
  <si>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</si>
  <si>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</si>
  <si>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</si>
  <si>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</si>
  <si>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</si>
  <si>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</si>
  <si>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</si>
  <si>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</si>
  <si>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</si>
  <si>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</si>
  <si>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</si>
  <si>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</si>
  <si>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</si>
  <si>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</si>
  <si>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</si>
  <si>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</si>
  <si>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</si>
  <si>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</si>
  <si>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</si>
  <si>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</si>
  <si>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</si>
  <si>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</si>
  <si>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</si>
  <si>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</si>
  <si>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</si>
  <si>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</si>
  <si>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</si>
  <si>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</si>
  <si>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</si>
  <si>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</si>
  <si>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</si>
  <si>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</si>
  <si>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</si>
  <si>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</si>
  <si>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</si>
  <si>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</si>
  <si>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</si>
  <si>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</si>
  <si>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</si>
  <si>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</si>
  <si>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</si>
  <si>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</si>
  <si>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</si>
  <si>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</si>
  <si>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</si>
  <si>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</si>
  <si>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</si>
  <si>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</si>
  <si>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</si>
  <si>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</si>
  <si>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</si>
  <si>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</si>
  <si>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</si>
  <si>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</si>
  <si>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</si>
  <si>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</si>
  <si>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</si>
  <si>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</si>
  <si>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</si>
  <si>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</si>
  <si>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</si>
  <si>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</si>
  <si>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</si>
  <si>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</si>
  <si>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</si>
  <si>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</si>
  <si>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</si>
  <si>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</si>
  <si>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</si>
  <si>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</si>
  <si>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</si>
  <si>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</si>
  <si>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</si>
  <si>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</si>
  <si>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</si>
  <si>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</si>
  <si>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</si>
  <si>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</si>
  <si>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</si>
  <si>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</si>
  <si>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</si>
  <si>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</si>
  <si>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</si>
  <si>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</si>
  <si>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</si>
  <si>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</si>
  <si>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</si>
  <si>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</si>
  <si>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</si>
  <si>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</si>
  <si>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</si>
  <si>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</si>
  <si>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</si>
  <si>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</si>
  <si>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</si>
  <si>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</si>
  <si>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</si>
  <si>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</si>
  <si>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</si>
  <si>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</si>
  <si>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</si>
  <si>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</si>
  <si>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</si>
  <si>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</si>
  <si>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</si>
  <si>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</si>
  <si>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</si>
  <si>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</si>
  <si>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</si>
  <si>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</si>
  <si>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</si>
  <si>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</si>
  <si>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</si>
  <si>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</si>
  <si>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</si>
  <si>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</si>
  <si>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</si>
  <si>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</si>
  <si>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</si>
  <si>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</si>
  <si>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</si>
  <si>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</si>
  <si>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</si>
  <si>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</si>
  <si>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</si>
  <si>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</si>
  <si>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</si>
  <si>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</si>
  <si>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</si>
  <si>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</si>
  <si>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</si>
  <si>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</si>
  <si>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</si>
  <si>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</si>
  <si>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</si>
  <si>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</si>
  <si>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</si>
  <si>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</si>
  <si>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</si>
  <si>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</si>
  <si>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</si>
  <si>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</si>
  <si>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</si>
  <si>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</si>
  <si>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</si>
  <si>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</si>
  <si>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</si>
  <si>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</si>
  <si>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</si>
  <si>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</si>
  <si>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</si>
  <si>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</si>
  <si>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</si>
  <si>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</si>
  <si>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</si>
  <si>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</si>
  <si>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</si>
  <si>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</si>
  <si>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</si>
  <si>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</si>
  <si>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</si>
  <si>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</si>
  <si>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</si>
  <si>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</si>
  <si>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</si>
  <si>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</si>
  <si>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</si>
  <si>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</si>
  <si>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</si>
  <si>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</si>
  <si>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</si>
  <si>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</si>
  <si>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</si>
  <si>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</si>
  <si>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</si>
  <si>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</si>
  <si>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</si>
  <si>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</si>
  <si>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</si>
  <si>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</si>
  <si>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</si>
  <si>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</si>
  <si>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</si>
  <si>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</si>
  <si>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</si>
  <si>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</si>
  <si>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</si>
  <si>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</si>
  <si>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</si>
  <si>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</si>
  <si>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</si>
  <si>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</si>
  <si>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</si>
  <si>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</si>
  <si>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</si>
  <si>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</si>
  <si>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</si>
  <si>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</si>
  <si>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</si>
  <si>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</si>
  <si>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</si>
  <si>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</si>
  <si>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</si>
  <si>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</si>
  <si>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</si>
  <si>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</si>
  <si>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</si>
  <si>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</si>
  <si>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</si>
  <si>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</si>
  <si>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</si>
  <si>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</si>
  <si>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</si>
  <si>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</si>
  <si>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</si>
  <si>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</si>
  <si>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</si>
  <si>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</si>
  <si>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</si>
  <si>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</si>
  <si>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</si>
  <si>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</si>
  <si>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</si>
  <si>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</si>
  <si>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</si>
  <si>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</si>
  <si>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</si>
  <si>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</si>
  <si>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</si>
  <si>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</si>
  <si>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</si>
  <si>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</si>
  <si>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</si>
  <si>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</si>
  <si>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</si>
  <si>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</si>
  <si>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</si>
  <si>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</si>
  <si>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</si>
  <si>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</si>
  <si>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</si>
  <si>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</si>
  <si>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</si>
  <si>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</si>
  <si>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</si>
  <si>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</si>
  <si>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</si>
  <si>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</si>
  <si>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</si>
  <si>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</si>
  <si>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</si>
  <si>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</si>
  <si>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</si>
  <si>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</si>
  <si>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</si>
  <si>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</si>
  <si>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</si>
  <si>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</si>
  <si>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</si>
  <si>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</si>
  <si>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</si>
  <si>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</si>
  <si>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</si>
  <si>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</si>
  <si>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</si>
  <si>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</si>
  <si>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</si>
  <si>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</si>
  <si>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</si>
  <si>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</si>
  <si>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</si>
  <si>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</si>
  <si>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</si>
  <si>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</si>
  <si>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</si>
  <si>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</si>
  <si>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</si>
  <si>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</si>
  <si>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</si>
  <si>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</si>
  <si>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</si>
  <si>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</si>
  <si>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</si>
  <si>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</si>
  <si>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</si>
  <si>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</si>
  <si>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</si>
  <si>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</si>
  <si>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</si>
  <si>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</si>
  <si>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</si>
  <si>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</si>
  <si>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</si>
  <si>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</si>
  <si>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</si>
  <si>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</si>
  <si>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</si>
  <si>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</si>
  <si>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</si>
  <si>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</si>
  <si>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</si>
  <si>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</si>
  <si>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</si>
  <si>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</si>
  <si>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</si>
  <si>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</si>
  <si>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</si>
  <si>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</si>
  <si>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</si>
  <si>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</si>
  <si>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</si>
  <si>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</si>
  <si>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</si>
  <si>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</si>
  <si>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</si>
  <si>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</si>
  <si>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</si>
  <si>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</si>
  <si>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</si>
  <si>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</si>
  <si>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</si>
  <si>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</si>
  <si>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</si>
  <si>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</si>
  <si>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</si>
  <si>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</si>
  <si>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</si>
  <si>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</si>
  <si>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</si>
  <si>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</si>
  <si>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</si>
  <si>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</si>
  <si>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</si>
  <si>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</si>
  <si>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</si>
  <si>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</si>
  <si>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</si>
  <si>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</si>
  <si>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</si>
  <si>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</si>
  <si>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</si>
  <si>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</si>
  <si>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</si>
  <si>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</si>
  <si>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</si>
  <si>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</si>
  <si>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</si>
  <si>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</si>
  <si>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</si>
  <si>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</si>
  <si>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</si>
  <si>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</si>
  <si>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</si>
  <si>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</si>
  <si>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</si>
  <si>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</si>
  <si>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</si>
  <si>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</si>
  <si>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</si>
  <si>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</si>
  <si>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</si>
  <si>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</si>
  <si>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</si>
  <si>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</si>
  <si>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</si>
  <si>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</si>
  <si>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</si>
  <si>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</si>
  <si>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</si>
  <si>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</si>
  <si>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</si>
  <si>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</si>
  <si>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</si>
  <si>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</si>
  <si>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</si>
  <si>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</si>
  <si>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</si>
  <si>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</si>
  <si>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</si>
  <si>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</si>
  <si>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</si>
  <si>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</si>
  <si>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</si>
  <si>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</si>
  <si>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</si>
  <si>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</si>
  <si>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</si>
  <si>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</si>
  <si>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</si>
  <si>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</si>
  <si>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</si>
  <si>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</si>
  <si>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</si>
  <si>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</si>
  <si>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</si>
  <si>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</si>
  <si>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</si>
  <si>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</si>
  <si>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</si>
  <si>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</si>
  <si>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</si>
  <si>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</si>
  <si>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</si>
  <si>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</si>
  <si>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</si>
  <si>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</si>
  <si>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</si>
  <si>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</si>
  <si>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</si>
  <si>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</si>
  <si>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</si>
  <si>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</si>
  <si>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</si>
  <si>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</si>
  <si>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</si>
  <si>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</si>
  <si>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</si>
  <si>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</si>
  <si>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</si>
  <si>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</si>
  <si>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</si>
  <si>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</si>
  <si>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</si>
  <si>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</si>
  <si>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</si>
  <si>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</si>
  <si>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</si>
  <si>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</si>
  <si>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</si>
  <si>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</si>
  <si>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</si>
  <si>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</si>
  <si>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</si>
  <si>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</si>
  <si>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</si>
  <si>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</si>
  <si>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</si>
  <si>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</si>
  <si>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</si>
  <si>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</si>
  <si>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</si>
  <si>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</si>
  <si>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</si>
  <si>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</si>
  <si>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</si>
  <si>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</si>
  <si>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</si>
  <si>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</si>
  <si>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</si>
  <si>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</si>
  <si>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</si>
  <si>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</si>
  <si>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</si>
  <si>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</si>
  <si>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</si>
  <si>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</si>
  <si>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</si>
  <si>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</si>
  <si>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</si>
  <si>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</si>
  <si>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</si>
  <si>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</si>
  <si>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</si>
  <si>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</si>
  <si>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</si>
  <si>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</si>
  <si>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</si>
  <si>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</si>
  <si>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</si>
  <si>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</si>
  <si>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</si>
  <si>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</si>
  <si>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</si>
  <si>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</si>
  <si>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</si>
  <si>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</si>
  <si>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</si>
  <si>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</si>
  <si>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</si>
  <si>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</si>
  <si>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</si>
  <si>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</si>
  <si>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</si>
  <si>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</si>
  <si>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</si>
  <si>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</si>
  <si>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</si>
  <si>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</si>
  <si>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</si>
  <si>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</si>
  <si>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</si>
  <si>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</si>
  <si>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</si>
  <si>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</si>
  <si>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</si>
  <si>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</si>
  <si>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</si>
  <si>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</si>
  <si>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</si>
  <si>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</si>
  <si>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</si>
  <si>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</si>
  <si>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</si>
  <si>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</si>
  <si>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</si>
  <si>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</si>
  <si>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</si>
  <si>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</si>
  <si>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</si>
  <si>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</si>
  <si>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</si>
  <si>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</si>
  <si>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</si>
  <si>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</si>
  <si>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</si>
  <si>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</si>
  <si>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</si>
  <si>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</si>
  <si>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</si>
  <si>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</si>
  <si>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</si>
  <si>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</si>
  <si>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</si>
  <si>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</si>
  <si>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</si>
  <si>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</si>
  <si>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</si>
  <si>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</si>
  <si>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</si>
  <si>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</si>
  <si>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</si>
  <si>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</si>
  <si>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</si>
  <si>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</si>
  <si>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</si>
  <si>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</si>
  <si>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</si>
  <si>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</si>
  <si>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</si>
  <si>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</si>
  <si>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</si>
  <si>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</si>
  <si>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</si>
  <si>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</si>
  <si>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</si>
  <si>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</si>
  <si>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</si>
  <si>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</si>
  <si>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</si>
  <si>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</si>
  <si>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</si>
  <si>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</si>
  <si>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</si>
  <si>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</si>
  <si>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</si>
  <si>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</si>
  <si>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</si>
  <si>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</si>
  <si>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</si>
  <si>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</si>
  <si>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</si>
  <si>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</si>
  <si>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</si>
  <si>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</si>
  <si>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</si>
  <si>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</si>
  <si>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</si>
  <si>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</si>
  <si>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</si>
  <si>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</si>
  <si>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</si>
  <si>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</si>
  <si>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</si>
  <si>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</si>
  <si>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</si>
  <si>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</si>
  <si>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</si>
  <si>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</si>
  <si>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</si>
  <si>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</si>
  <si>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</si>
  <si>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</si>
  <si>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</si>
  <si>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</si>
  <si>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</si>
  <si>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</si>
  <si>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</si>
  <si>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</si>
  <si>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</si>
  <si>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</si>
  <si>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</si>
  <si>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</si>
  <si>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</si>
  <si>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</si>
  <si>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</si>
  <si>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</si>
  <si>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</si>
  <si>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</si>
  <si>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</si>
  <si>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</si>
  <si>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</si>
  <si>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</si>
  <si>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</si>
  <si>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</si>
  <si>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</si>
  <si>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</si>
  <si>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</si>
  <si>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</si>
  <si>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</si>
  <si>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</si>
  <si>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</si>
  <si>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</si>
  <si>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</si>
  <si>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</si>
  <si>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</si>
  <si>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</si>
  <si>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</si>
  <si>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</si>
  <si>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</si>
  <si>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</si>
  <si>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</si>
  <si>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</si>
  <si>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</si>
  <si>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</si>
  <si>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</si>
  <si>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</si>
  <si>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</si>
  <si>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</si>
  <si>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</si>
  <si>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</si>
  <si>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</si>
  <si>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</si>
  <si>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</si>
  <si>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</si>
  <si>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</si>
  <si>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</si>
  <si>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</si>
  <si>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</si>
  <si>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</si>
  <si>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</si>
  <si>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</si>
  <si>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</si>
  <si>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</si>
  <si>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</si>
  <si>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</si>
  <si>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</si>
  <si>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</si>
  <si>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</si>
  <si>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</si>
  <si>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</si>
  <si>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</si>
  <si>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</si>
  <si>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</si>
  <si>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</si>
  <si>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</si>
  <si>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</si>
  <si>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</si>
  <si>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</si>
  <si>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</si>
  <si>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</si>
  <si>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</si>
  <si>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</si>
  <si>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</si>
  <si>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</si>
  <si>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</si>
  <si>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</si>
  <si>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</si>
  <si>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</si>
  <si>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</si>
  <si>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</si>
  <si>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</si>
  <si>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</si>
  <si>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</si>
  <si>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</si>
  <si>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</si>
  <si>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</si>
  <si>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</si>
  <si>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</si>
  <si>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</si>
  <si>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</si>
  <si>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</si>
  <si>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</si>
  <si>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</si>
  <si>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</si>
  <si>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</si>
  <si>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</si>
  <si>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</si>
  <si>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</si>
  <si>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</si>
  <si>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</si>
  <si>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</si>
  <si>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</si>
  <si>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</si>
  <si>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</si>
  <si>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</si>
  <si>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</si>
  <si>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</si>
  <si>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</si>
  <si>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</si>
  <si>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</si>
  <si>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</si>
  <si>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</si>
  <si>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</si>
  <si>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</si>
  <si>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</si>
  <si>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</si>
  <si>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</si>
  <si>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</si>
  <si>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</si>
  <si>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</si>
  <si>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</si>
  <si>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</si>
  <si>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</si>
  <si>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</si>
  <si>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</si>
  <si>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</si>
  <si>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</si>
  <si>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</si>
  <si>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</si>
  <si>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</si>
  <si>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</si>
  <si>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</si>
  <si>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</si>
  <si>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</si>
  <si>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</si>
  <si>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</si>
  <si>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</si>
  <si>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</si>
  <si>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</si>
  <si>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</si>
  <si>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</si>
  <si>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</si>
  <si>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</si>
  <si>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</si>
  <si>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</si>
  <si>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</si>
  <si>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</si>
  <si>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</si>
  <si>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</si>
  <si>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</si>
  <si>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</si>
  <si>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</si>
  <si>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</si>
  <si>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</si>
  <si>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</si>
  <si>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</si>
  <si>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</si>
  <si>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</si>
  <si>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</si>
  <si>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</si>
  <si>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</si>
  <si>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</si>
  <si>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</si>
  <si>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</si>
  <si>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</si>
  <si>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</si>
  <si>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</si>
  <si>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</si>
  <si>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</si>
  <si>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</si>
  <si>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</si>
  <si>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</si>
  <si>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</si>
  <si>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</si>
  <si>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</si>
  <si>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</si>
  <si>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</si>
  <si>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</si>
  <si>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</si>
  <si>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</si>
  <si>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</si>
  <si>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</si>
  <si>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</si>
  <si>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</si>
  <si>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</si>
  <si>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</si>
  <si>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</si>
  <si>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</si>
  <si>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</si>
  <si>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</si>
  <si>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</si>
  <si>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</si>
  <si>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</si>
  <si>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</si>
  <si>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</si>
  <si>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</si>
  <si>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</si>
  <si>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</si>
  <si>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</si>
  <si>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</si>
  <si>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</si>
  <si>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</si>
  <si>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</si>
  <si>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</si>
  <si>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</si>
  <si>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</si>
  <si>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</si>
  <si>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</si>
  <si>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</si>
  <si>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</si>
  <si>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</si>
  <si>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</si>
  <si>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</si>
  <si>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</si>
  <si>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</si>
  <si>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</si>
  <si>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</si>
  <si>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</si>
  <si>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</si>
  <si>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</si>
  <si>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</si>
  <si>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</si>
  <si>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</si>
  <si>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</si>
  <si>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</si>
  <si>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</si>
  <si>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</si>
  <si>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</si>
  <si>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</si>
  <si>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</si>
  <si>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</si>
  <si>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</si>
  <si>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</si>
  <si>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</si>
  <si>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</si>
  <si>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</si>
  <si>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</si>
  <si>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</si>
  <si>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</si>
  <si>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</si>
  <si>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</si>
  <si>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</si>
  <si>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</si>
  <si>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</si>
  <si>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</si>
  <si>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</si>
  <si>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</si>
  <si>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</si>
  <si>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</si>
  <si>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</si>
  <si>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</si>
  <si>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</si>
  <si>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</si>
  <si>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</si>
  <si>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</si>
  <si>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</si>
  <si>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</si>
  <si>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</si>
  <si>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</si>
  <si>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</si>
  <si>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</si>
  <si>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</si>
  <si>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</si>
  <si>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</si>
  <si>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</si>
  <si>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</si>
  <si>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</si>
  <si>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</si>
  <si>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</si>
  <si>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</si>
  <si>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</si>
  <si>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</si>
  <si>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</si>
  <si>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</si>
  <si>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</si>
  <si>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</si>
  <si>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</si>
  <si>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</si>
  <si>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</si>
  <si>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</si>
  <si>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</si>
  <si>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</si>
  <si>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</si>
  <si>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</si>
  <si>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</si>
  <si>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</si>
  <si>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</si>
  <si>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</si>
  <si>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</si>
  <si>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</si>
  <si>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</si>
  <si>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</si>
  <si>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</si>
  <si>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</si>
  <si>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</si>
  <si>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</si>
  <si>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</si>
  <si>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</si>
  <si>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</si>
  <si>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</si>
  <si>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</si>
  <si>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</si>
  <si>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</si>
  <si>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</si>
  <si>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</si>
  <si>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</si>
  <si>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</si>
  <si>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</si>
  <si>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</si>
  <si>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</si>
  <si>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</si>
  <si>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</si>
  <si>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</si>
  <si>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</si>
  <si>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</si>
  <si>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</si>
  <si>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</si>
  <si>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</si>
  <si>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</si>
  <si>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</si>
  <si>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</si>
  <si>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</si>
  <si>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</si>
  <si>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</si>
  <si>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</si>
  <si>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</si>
  <si>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</si>
  <si>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</si>
  <si>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</si>
  <si>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</si>
  <si>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</si>
  <si>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</si>
  <si>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</si>
  <si>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</si>
  <si>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</si>
  <si>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</si>
  <si>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</si>
  <si>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</si>
  <si>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</si>
  <si>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</si>
  <si>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</si>
  <si>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</si>
  <si>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</si>
  <si>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</si>
  <si>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</si>
  <si>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</si>
  <si>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</si>
  <si>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</si>
  <si>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</si>
  <si>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</si>
  <si>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</si>
  <si>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</si>
  <si>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</si>
  <si>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</si>
  <si>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</si>
  <si>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</si>
  <si>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</si>
  <si>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</si>
  <si>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</si>
  <si>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</si>
  <si>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</si>
  <si>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</si>
  <si>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</si>
  <si>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</si>
  <si>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</si>
  <si>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</si>
  <si>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</si>
  <si>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</si>
  <si>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</si>
  <si>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</si>
  <si>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</si>
  <si>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</si>
  <si>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</si>
  <si>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</si>
  <si>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</si>
  <si>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</si>
  <si>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</si>
  <si>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</si>
  <si>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</si>
  <si>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</si>
  <si>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</si>
  <si>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</si>
  <si>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</si>
  <si>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</si>
  <si>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</si>
  <si>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</si>
  <si>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</si>
  <si>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</si>
  <si>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</si>
  <si>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</si>
  <si>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</si>
  <si>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</si>
  <si>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</si>
  <si>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</si>
  <si>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</si>
  <si>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</si>
  <si>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</si>
  <si>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</si>
  <si>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</si>
  <si>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</si>
  <si>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</si>
  <si>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</si>
  <si>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</si>
  <si>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</si>
  <si>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</si>
  <si>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</si>
  <si>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</si>
  <si>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</si>
  <si>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</si>
  <si>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</si>
  <si>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</si>
  <si>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</si>
  <si>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</si>
  <si>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</si>
  <si>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</si>
  <si>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</si>
  <si>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</si>
  <si>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</si>
  <si>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</si>
  <si>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</si>
  <si>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</si>
  <si>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</si>
  <si>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</si>
  <si>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</si>
  <si>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</si>
  <si>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</si>
  <si>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</si>
  <si>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</si>
  <si>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</si>
  <si>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</si>
  <si>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</si>
  <si>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</si>
  <si>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</si>
  <si>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</si>
  <si>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</si>
  <si>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</si>
  <si>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</si>
  <si>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</si>
  <si>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</si>
  <si>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</si>
  <si>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</si>
  <si>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</si>
  <si>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</si>
  <si>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</si>
  <si>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</si>
  <si>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</si>
  <si>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</si>
  <si>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</si>
  <si>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</si>
  <si>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</si>
  <si>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</si>
  <si>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</si>
  <si>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</si>
  <si>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</si>
  <si>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</si>
  <si>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</si>
  <si>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</si>
  <si>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</si>
  <si>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</si>
  <si>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</si>
  <si>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</si>
  <si>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</si>
  <si>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</si>
  <si>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</si>
  <si>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</si>
  <si>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</si>
  <si>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</si>
  <si>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</si>
  <si>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</si>
  <si>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</si>
  <si>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</si>
  <si>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</si>
  <si>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</si>
  <si>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</si>
  <si>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</si>
  <si>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</si>
  <si>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</si>
  <si>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</si>
  <si>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</si>
  <si>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</si>
  <si>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</si>
  <si>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</si>
  <si>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</si>
  <si>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</si>
  <si>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</si>
  <si>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</si>
  <si>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</si>
  <si>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</si>
  <si>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</si>
  <si>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</si>
  <si>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</si>
  <si>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</si>
  <si>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</si>
  <si>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</si>
  <si>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</si>
  <si>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</si>
  <si>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</si>
  <si>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</si>
  <si>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</si>
  <si>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</si>
  <si>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</si>
  <si>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</si>
  <si>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</si>
  <si>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</si>
  <si>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</si>
  <si>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</si>
  <si>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</si>
  <si>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</si>
  <si>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</si>
  <si>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</si>
  <si>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</si>
  <si>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</si>
  <si>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</si>
  <si>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</si>
  <si>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</si>
  <si>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</si>
  <si>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</si>
  <si>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</si>
  <si>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</si>
  <si>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</si>
  <si>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</si>
  <si>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</si>
  <si>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</si>
  <si>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</si>
  <si>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</si>
  <si>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</si>
  <si>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</si>
  <si>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</si>
  <si>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</si>
  <si>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</si>
  <si>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</si>
  <si>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</si>
  <si>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</si>
  <si>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</si>
  <si>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</si>
  <si>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</si>
  <si>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</si>
  <si>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</si>
  <si>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</si>
  <si>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</si>
  <si>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</si>
  <si>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</si>
  <si>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</si>
  <si>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</si>
  <si>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</si>
  <si>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</si>
  <si>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</si>
  <si>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</si>
  <si>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</si>
  <si>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</si>
  <si>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</si>
  <si>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</si>
  <si>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</si>
  <si>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</si>
  <si>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</si>
  <si>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</si>
  <si>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</si>
  <si>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</si>
  <si>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</si>
  <si>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</si>
  <si>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</si>
  <si>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</si>
  <si>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</si>
  <si>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</si>
  <si>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</si>
  <si>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</si>
  <si>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</si>
  <si>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</si>
  <si>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</si>
  <si>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</si>
  <si>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</si>
  <si>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</si>
  <si>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</si>
  <si>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</si>
  <si>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</si>
  <si>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</si>
  <si>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</si>
  <si>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</si>
  <si>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</si>
  <si>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</si>
  <si>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</si>
  <si>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</si>
  <si>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</si>
  <si>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</si>
  <si>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</si>
  <si>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</si>
  <si>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</si>
  <si>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</si>
  <si>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</si>
  <si>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</si>
  <si>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</si>
  <si>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</si>
  <si>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</si>
  <si>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</si>
  <si>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</si>
  <si>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</si>
  <si>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</si>
  <si>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</si>
  <si>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</si>
  <si>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</si>
  <si>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</si>
  <si>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</si>
  <si>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</si>
  <si>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</si>
  <si>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</si>
  <si>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</si>
  <si>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</si>
  <si>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</si>
  <si>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</si>
  <si>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</si>
  <si>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</si>
  <si>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</si>
  <si>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</si>
  <si>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</si>
  <si>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</si>
  <si>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</si>
  <si>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</si>
  <si>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</si>
  <si>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</si>
  <si>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</si>
  <si>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</si>
  <si>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</si>
  <si>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</si>
  <si>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</si>
  <si>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</si>
  <si>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</si>
  <si>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</si>
  <si>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</si>
  <si>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</si>
  <si>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</si>
  <si>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</si>
  <si>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</si>
  <si>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</si>
  <si>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</si>
  <si>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</si>
  <si>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</si>
  <si>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</si>
  <si>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</si>
  <si>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</si>
  <si>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</si>
  <si>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</si>
  <si>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</si>
  <si>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</si>
  <si>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</si>
  <si>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</si>
  <si>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</si>
  <si>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</si>
  <si>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</si>
  <si>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</si>
  <si>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</si>
  <si>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</si>
  <si>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</si>
  <si>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</si>
  <si>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</si>
  <si>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</si>
  <si>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</si>
  <si>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</si>
  <si>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</si>
  <si>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</si>
  <si>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</si>
  <si>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</si>
  <si>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</si>
  <si>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</si>
  <si>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</si>
  <si>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</si>
  <si>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</si>
  <si>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</si>
  <si>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</si>
  <si>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</si>
  <si>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</si>
  <si>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</si>
  <si>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</si>
  <si>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</si>
  <si>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</si>
  <si>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</si>
  <si>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</si>
  <si>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</si>
  <si>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</si>
  <si>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</si>
  <si>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</si>
  <si>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</si>
  <si>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</si>
  <si>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</si>
  <si>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</si>
  <si>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</si>
  <si>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</si>
  <si>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</si>
  <si>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</si>
  <si>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</si>
  <si>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</si>
  <si>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</si>
  <si>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</si>
  <si>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</si>
  <si>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</si>
  <si>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</si>
  <si>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</si>
  <si>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</si>
  <si>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</si>
  <si>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</si>
  <si>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</si>
  <si>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</si>
  <si>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</si>
  <si>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</si>
  <si>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</si>
  <si>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</si>
  <si>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</si>
  <si>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</si>
  <si>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</si>
  <si>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</si>
  <si>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</si>
  <si>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</si>
  <si>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</si>
  <si>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</si>
  <si>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</si>
  <si>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</si>
  <si>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</si>
  <si>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</si>
  <si>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</si>
  <si>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</si>
  <si>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</si>
  <si>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</si>
  <si>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</si>
  <si>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</si>
  <si>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</si>
  <si>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</si>
  <si>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</si>
  <si>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</si>
  <si>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</si>
  <si>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</si>
  <si>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</si>
  <si>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</si>
  <si>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</si>
  <si>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</si>
  <si>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</si>
  <si>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</si>
  <si>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</si>
  <si>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</si>
  <si>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</si>
  <si>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</si>
  <si>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</si>
  <si>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</si>
  <si>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</si>
  <si>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</si>
  <si>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</si>
  <si>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</si>
  <si>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</si>
  <si>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</si>
  <si>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</si>
  <si>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</si>
  <si>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</si>
  <si>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</si>
  <si>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</si>
  <si>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</si>
  <si>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</si>
  <si>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</si>
  <si>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</si>
  <si>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</si>
  <si>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</si>
  <si>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</si>
  <si>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</si>
  <si>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</si>
  <si>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</si>
  <si>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</si>
  <si>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</si>
  <si>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</si>
  <si>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</si>
  <si>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</si>
  <si>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</si>
  <si>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</si>
  <si>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</si>
  <si>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</si>
  <si>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</si>
  <si>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</si>
  <si>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</si>
  <si>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</si>
  <si>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</si>
  <si>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</si>
  <si>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</si>
  <si>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</si>
  <si>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</si>
  <si>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</si>
  <si>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</si>
  <si>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</si>
  <si>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</si>
  <si>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</si>
  <si>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</si>
  <si>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</si>
  <si>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</si>
  <si>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</si>
  <si>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</si>
  <si>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</si>
  <si>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</si>
  <si>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</si>
  <si>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</si>
  <si>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</si>
  <si>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</si>
  <si>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</si>
  <si>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</si>
  <si>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</si>
  <si>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</si>
  <si>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</si>
  <si>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</si>
  <si>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</si>
  <si>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</si>
  <si>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</si>
  <si>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</si>
  <si>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</si>
  <si>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</si>
  <si>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</si>
  <si>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</si>
  <si>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</si>
  <si>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</si>
  <si>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</si>
  <si>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</si>
  <si>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</si>
  <si>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</si>
  <si>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</si>
  <si>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</si>
  <si>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</si>
  <si>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</si>
  <si>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</si>
  <si>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</si>
  <si>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</si>
  <si>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</si>
  <si>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</si>
  <si>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</si>
  <si>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</si>
  <si>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</si>
  <si>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</si>
  <si>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</si>
  <si>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</si>
  <si>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</si>
  <si>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</si>
  <si>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</si>
  <si>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</si>
  <si>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</si>
  <si>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</si>
  <si>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</si>
  <si>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</si>
  <si>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</si>
  <si>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</si>
  <si>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</si>
  <si>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</si>
  <si>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</si>
  <si>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</si>
  <si>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</si>
  <si>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</si>
  <si>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</si>
  <si>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</si>
  <si>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</si>
  <si>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</si>
  <si>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</si>
  <si>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</si>
  <si>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</si>
  <si>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</si>
  <si>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</si>
  <si>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</si>
  <si>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</si>
  <si>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</si>
  <si>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</si>
  <si>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</si>
  <si>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</si>
  <si>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</si>
  <si>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</si>
  <si>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</si>
  <si>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</si>
  <si>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</si>
  <si>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</si>
  <si>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</si>
  <si>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</si>
  <si>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</si>
  <si>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</si>
  <si>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</si>
  <si>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</si>
  <si>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</si>
  <si>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</si>
  <si>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</si>
  <si>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</si>
  <si>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</si>
  <si>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</si>
  <si>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</si>
  <si>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</si>
  <si>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</si>
  <si>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</si>
  <si>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</si>
  <si>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</si>
  <si>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</si>
  <si>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</si>
  <si>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</si>
  <si>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</si>
  <si>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</si>
  <si>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</si>
  <si>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</si>
  <si>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</si>
  <si>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</si>
  <si>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</si>
  <si>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</si>
  <si>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</si>
  <si>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</si>
  <si>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</si>
  <si>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</si>
  <si>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</si>
  <si>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</si>
  <si>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</si>
  <si>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</si>
  <si>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</si>
  <si>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</si>
  <si>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</si>
  <si>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</si>
  <si>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</si>
  <si>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</si>
  <si>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</si>
  <si>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</si>
  <si>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</si>
  <si>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</si>
  <si>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</si>
  <si>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</si>
  <si>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</si>
  <si>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</si>
  <si>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</si>
  <si>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</si>
  <si>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</si>
  <si>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</si>
  <si>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</si>
  <si>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</si>
  <si>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</si>
  <si>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</si>
  <si>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</si>
  <si>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</si>
  <si>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</si>
  <si>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</si>
  <si>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</si>
  <si>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</si>
  <si>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</si>
  <si>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</si>
  <si>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</si>
  <si>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</si>
  <si>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</si>
  <si>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</si>
  <si>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</si>
  <si>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</si>
  <si>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</si>
  <si>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</si>
  <si>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</si>
  <si>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</si>
  <si>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</si>
  <si>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</si>
  <si>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</si>
  <si>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</si>
  <si>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</si>
  <si>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</si>
  <si>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</si>
  <si>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</si>
  <si>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</si>
  <si>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</si>
  <si>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</si>
  <si>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</si>
  <si>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</si>
  <si>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</si>
  <si>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</si>
  <si>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</si>
  <si>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</si>
  <si>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</si>
  <si>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</si>
  <si>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</si>
  <si>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</si>
  <si>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</si>
  <si>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</si>
  <si>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</si>
  <si>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</si>
  <si>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</si>
  <si>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</si>
  <si>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</si>
  <si>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</si>
  <si>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</si>
  <si>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</si>
  <si>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</si>
  <si>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</si>
  <si>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</si>
  <si>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</si>
  <si>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</si>
  <si>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</si>
  <si>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</si>
  <si>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</si>
  <si>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</si>
  <si>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</si>
  <si>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</si>
  <si>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</si>
  <si>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</si>
  <si>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</si>
  <si>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</si>
  <si>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</si>
  <si>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</si>
  <si>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</si>
  <si>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</si>
  <si>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</si>
  <si>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</si>
  <si>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</si>
  <si>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</si>
  <si>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</si>
  <si>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</si>
  <si>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</si>
  <si>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</si>
  <si>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</si>
  <si>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</si>
  <si>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</si>
  <si>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</si>
  <si>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</si>
  <si>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</si>
  <si>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</si>
  <si>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</si>
  <si>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</si>
  <si>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</si>
  <si>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</si>
  <si>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</si>
  <si>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</si>
  <si>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</si>
  <si>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</si>
  <si>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</si>
  <si>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</si>
  <si>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</si>
  <si>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</si>
  <si>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</si>
  <si>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</si>
  <si>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</si>
  <si>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</si>
  <si>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</si>
  <si>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</si>
  <si>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</si>
  <si>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</si>
  <si>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</si>
  <si>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</si>
  <si>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</si>
  <si>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</si>
  <si>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</si>
  <si>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</si>
  <si>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</si>
  <si>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</si>
  <si>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</si>
  <si>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</si>
  <si>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</si>
  <si>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</si>
  <si>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</si>
  <si>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</si>
  <si>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</si>
  <si>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</si>
  <si>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</si>
  <si>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</si>
  <si>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</si>
  <si>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</si>
  <si>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</si>
  <si>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</si>
  <si>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</si>
  <si>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</si>
  <si>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</si>
  <si>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</si>
  <si>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</si>
  <si>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</si>
  <si>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</si>
  <si>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</si>
  <si>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</si>
  <si>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</si>
  <si>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</si>
  <si>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</si>
  <si>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</si>
  <si>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</si>
  <si>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</si>
  <si>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</si>
  <si>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</si>
  <si>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</si>
  <si>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</si>
  <si>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</si>
  <si>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</si>
  <si>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</si>
  <si>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</si>
  <si>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</si>
  <si>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</si>
  <si>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</si>
  <si>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</si>
  <si>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</si>
  <si>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</si>
  <si>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</si>
  <si>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</si>
  <si>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</si>
  <si>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</si>
  <si>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</si>
  <si>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</si>
  <si>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</si>
  <si>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</si>
  <si>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</si>
  <si>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</si>
  <si>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</si>
  <si>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</si>
  <si>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</si>
  <si>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</si>
  <si>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</si>
  <si>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</si>
  <si>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</si>
  <si>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</si>
  <si>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</si>
  <si>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</si>
  <si>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</si>
  <si>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</si>
  <si>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</si>
  <si>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</si>
  <si>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</si>
  <si>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</si>
  <si>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</si>
  <si>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</si>
  <si>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</si>
  <si>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</si>
  <si>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</si>
  <si>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</si>
  <si>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</si>
  <si>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</si>
  <si>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</si>
  <si>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</si>
  <si>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</si>
  <si>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</si>
  <si>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</si>
  <si>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</si>
  <si>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</si>
  <si>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</si>
  <si>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</si>
  <si>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</si>
  <si>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</si>
  <si>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</si>
  <si>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</si>
  <si>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</si>
  <si>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</si>
  <si>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</si>
  <si>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</si>
  <si>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</si>
  <si>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</si>
  <si>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</si>
  <si>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</si>
  <si>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</si>
  <si>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</si>
  <si>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</si>
  <si>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</si>
  <si>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</si>
  <si>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</si>
  <si>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</si>
  <si>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</si>
  <si>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</si>
  <si>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</si>
  <si>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</si>
  <si>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</si>
  <si>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</si>
  <si>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</si>
  <si>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</si>
  <si>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</si>
  <si>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</si>
  <si>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</si>
  <si>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</si>
  <si>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</si>
  <si>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</si>
  <si>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</si>
  <si>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</si>
  <si>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</si>
  <si>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</si>
  <si>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</si>
  <si>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</si>
  <si>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</si>
  <si>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</si>
  <si>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</si>
  <si>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</si>
  <si>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</si>
  <si>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</si>
  <si>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</si>
  <si>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</si>
  <si>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</si>
  <si>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</si>
  <si>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</si>
  <si>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</si>
  <si>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</si>
  <si>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</si>
  <si>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</si>
  <si>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</si>
  <si>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</si>
  <si>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</si>
  <si>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</si>
  <si>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</si>
  <si>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</si>
  <si>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</si>
  <si>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</si>
  <si>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</si>
  <si>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</si>
  <si>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</si>
  <si>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</si>
  <si>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</si>
  <si>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</si>
  <si>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</si>
  <si>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</si>
  <si>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</si>
  <si>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</si>
  <si>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</si>
  <si>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</si>
  <si>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</si>
  <si>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</si>
  <si>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</si>
  <si>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</si>
  <si>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</si>
  <si>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</si>
  <si>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</si>
  <si>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</si>
  <si>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</si>
  <si>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</si>
  <si>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</si>
  <si>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</si>
  <si>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</si>
  <si>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</si>
  <si>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</si>
  <si>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</si>
  <si>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</si>
  <si>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</si>
  <si>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</si>
  <si>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</si>
  <si>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</si>
  <si>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</si>
  <si>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</si>
  <si>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</si>
  <si>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</si>
  <si>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</si>
  <si>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</si>
  <si>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</si>
  <si>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</si>
  <si>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</si>
  <si>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</si>
  <si>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</si>
  <si>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</si>
  <si>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</si>
  <si>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</si>
  <si>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</si>
  <si>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</si>
  <si>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</si>
  <si>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</si>
  <si>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</si>
  <si>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</si>
  <si>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</si>
  <si>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</si>
  <si>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</si>
  <si>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</si>
  <si>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</si>
  <si>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</si>
  <si>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</si>
  <si>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</si>
  <si>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</si>
  <si>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</si>
  <si>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</si>
  <si>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</si>
  <si>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</si>
  <si>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</si>
  <si>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</si>
  <si>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</si>
  <si>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</si>
  <si>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</si>
  <si>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</si>
  <si>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</si>
  <si>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</si>
  <si>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</si>
  <si>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</si>
  <si>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</si>
  <si>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</si>
  <si>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</si>
  <si>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</si>
  <si>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</si>
  <si>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</si>
  <si>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</si>
  <si>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</si>
  <si>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</si>
  <si>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</si>
  <si>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</si>
  <si>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</si>
  <si>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</si>
  <si>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</si>
  <si>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</si>
  <si>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</si>
  <si>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</si>
  <si>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</si>
  <si>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</si>
  <si>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</si>
  <si>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</si>
  <si>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</si>
  <si>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</si>
  <si>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</si>
  <si>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</si>
  <si>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</si>
  <si>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</si>
  <si>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</si>
  <si>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</si>
  <si>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</si>
  <si>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</si>
  <si>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</si>
  <si>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</si>
  <si>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</si>
  <si>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</si>
  <si>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</si>
  <si>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</si>
  <si>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</si>
  <si>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</si>
  <si>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</si>
  <si>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</si>
  <si>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</si>
  <si>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</si>
  <si>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</si>
  <si>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</si>
  <si>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</si>
  <si>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</si>
  <si>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</si>
  <si>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</si>
  <si>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</si>
  <si>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</si>
  <si>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</si>
  <si>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</si>
  <si>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</si>
  <si>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</si>
  <si>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</si>
  <si>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</si>
  <si>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</si>
  <si>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</si>
  <si>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</si>
  <si>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</si>
  <si>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</si>
  <si>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</si>
  <si>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</si>
  <si>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</si>
  <si>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</si>
  <si>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</si>
  <si>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</si>
  <si>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</si>
  <si>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</si>
  <si>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</si>
  <si>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</si>
  <si>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</si>
  <si>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</si>
  <si>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</si>
  <si>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</si>
  <si>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</si>
  <si>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</si>
  <si>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</si>
  <si>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</si>
  <si>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</si>
  <si>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</si>
  <si>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</si>
  <si>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</si>
  <si>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</si>
  <si>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</si>
  <si>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</si>
  <si>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</si>
  <si>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</si>
  <si>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</si>
  <si>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</si>
  <si>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</si>
  <si>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</si>
  <si>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</si>
  <si>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</si>
  <si>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</si>
  <si>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</si>
  <si>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</si>
  <si>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</si>
  <si>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</si>
  <si>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</si>
  <si>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</si>
  <si>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</si>
  <si>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</si>
  <si>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</si>
  <si>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</si>
  <si>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</si>
  <si>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</si>
  <si>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</si>
  <si>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</si>
  <si>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</si>
  <si>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</si>
  <si>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</si>
  <si>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</si>
  <si>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</si>
  <si>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</si>
  <si>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</si>
  <si>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</si>
  <si>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</si>
  <si>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</si>
  <si>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</si>
  <si>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</si>
  <si>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</si>
  <si>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</si>
  <si>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</si>
  <si>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</si>
  <si>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</si>
  <si>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</si>
  <si>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</si>
  <si>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</si>
  <si>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</si>
  <si>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</si>
  <si>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</si>
  <si>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</si>
  <si>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</si>
  <si>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</si>
  <si>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</si>
  <si>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</si>
  <si>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</si>
  <si>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</si>
  <si>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</si>
  <si>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</si>
  <si>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</si>
  <si>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</si>
  <si>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</si>
  <si>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</si>
  <si>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</si>
  <si>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</si>
  <si>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</si>
  <si>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</si>
  <si>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</si>
  <si>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</si>
  <si>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</si>
  <si>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</si>
  <si>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</si>
  <si>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</si>
  <si>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</si>
  <si>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</si>
  <si>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</si>
  <si>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</si>
  <si>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</si>
  <si>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</si>
  <si>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</si>
  <si>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</si>
  <si>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</si>
  <si>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</si>
  <si>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</si>
  <si>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</si>
  <si>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</si>
  <si>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</si>
  <si>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</si>
  <si>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</si>
  <si>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</si>
  <si>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</si>
  <si>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</si>
  <si>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</si>
  <si>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</si>
  <si>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</si>
  <si>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</si>
  <si>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</si>
  <si>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</si>
  <si>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</si>
  <si>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</si>
  <si>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</si>
  <si>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</si>
  <si>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</si>
  <si>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</si>
  <si>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</si>
  <si>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</si>
  <si>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</si>
  <si>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</si>
  <si>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</si>
  <si>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</si>
  <si>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</si>
  <si>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</si>
  <si>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</si>
  <si>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</si>
  <si>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</si>
  <si>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</si>
  <si>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</si>
  <si>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</si>
  <si>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</si>
  <si>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</si>
  <si>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</si>
  <si>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</si>
  <si>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</si>
  <si>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</si>
  <si>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</si>
  <si>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</si>
  <si>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</si>
  <si>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</si>
  <si>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</si>
  <si>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</si>
  <si>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</si>
  <si>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</si>
  <si>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</si>
  <si>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</si>
  <si>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</si>
  <si>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</si>
  <si>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</si>
  <si>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</si>
  <si>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</si>
  <si>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</si>
  <si>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</si>
  <si>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</si>
  <si>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</si>
  <si>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</si>
  <si>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</si>
  <si>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</si>
  <si>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</si>
  <si>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</si>
  <si>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</si>
  <si>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</si>
  <si>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</si>
  <si>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</si>
  <si>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</si>
  <si>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</si>
  <si>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</si>
  <si>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</si>
  <si>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</si>
  <si>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</si>
  <si>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</si>
  <si>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</si>
  <si>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</si>
  <si>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</si>
  <si>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</si>
  <si>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</si>
  <si>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</si>
  <si>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</si>
  <si>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</si>
  <si>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</si>
  <si>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</si>
  <si>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</si>
  <si>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</si>
  <si>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</si>
  <si>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</si>
  <si>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</si>
  <si>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</si>
  <si>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</si>
  <si>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</si>
  <si>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</si>
  <si>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</si>
  <si>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</si>
  <si>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</si>
  <si>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</si>
  <si>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</si>
  <si>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</si>
  <si>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</si>
  <si>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</si>
  <si>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</si>
  <si>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</si>
  <si>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</si>
  <si>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</si>
  <si>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</si>
  <si>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</si>
  <si>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</si>
  <si>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</si>
  <si>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</si>
  <si>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</si>
  <si>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</si>
  <si>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</si>
  <si>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</si>
  <si>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</si>
  <si>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</si>
  <si>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</si>
  <si>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</si>
  <si>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</si>
  <si>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</si>
  <si>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</si>
  <si>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</si>
  <si>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</si>
  <si>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</si>
  <si>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</si>
  <si>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</si>
  <si>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</si>
  <si>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</si>
  <si>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</si>
  <si>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</si>
  <si>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</si>
  <si>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</si>
  <si>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</si>
  <si>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</si>
  <si>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</si>
  <si>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</si>
  <si>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</si>
  <si>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</si>
  <si>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</si>
  <si>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</si>
  <si>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</si>
  <si>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</si>
  <si>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</si>
  <si>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</si>
  <si>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</si>
  <si>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</si>
  <si>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</si>
  <si>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</si>
  <si>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</si>
  <si>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</si>
  <si>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</si>
  <si>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</si>
  <si>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</si>
  <si>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</si>
  <si>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</si>
  <si>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</si>
  <si>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</si>
  <si>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</si>
  <si>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</si>
  <si>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</si>
  <si>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</si>
  <si>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</si>
  <si>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</si>
  <si>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</si>
  <si>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</si>
  <si>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</si>
  <si>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</si>
  <si>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</si>
  <si>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</si>
  <si>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</si>
  <si>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</si>
  <si>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</si>
  <si>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</si>
  <si>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</si>
  <si>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</si>
  <si>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</si>
  <si>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</si>
  <si>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</si>
  <si>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</si>
  <si>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</si>
  <si>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</si>
  <si>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</si>
  <si>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</si>
  <si>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</si>
  <si>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</si>
  <si>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</si>
  <si>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</si>
  <si>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</si>
  <si>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</si>
  <si>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</si>
  <si>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</si>
  <si>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</si>
  <si>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</si>
  <si>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</si>
  <si>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</si>
  <si>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</si>
  <si>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</si>
  <si>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</si>
  <si>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</si>
  <si>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</si>
  <si>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</si>
  <si>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</si>
  <si>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</si>
  <si>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</si>
  <si>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</si>
  <si>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</si>
  <si>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</si>
  <si>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</si>
  <si>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</si>
  <si>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</si>
  <si>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</si>
  <si>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</si>
  <si>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</si>
  <si>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</si>
  <si>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</si>
  <si>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</si>
  <si>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</si>
  <si>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</si>
  <si>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</si>
  <si>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</si>
  <si>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</si>
  <si>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</si>
  <si>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</si>
  <si>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</si>
  <si>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</si>
  <si>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</si>
  <si>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</si>
  <si>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</si>
  <si>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</si>
  <si>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</si>
  <si>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</si>
  <si>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</si>
  <si>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</si>
  <si>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</si>
  <si>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</si>
  <si>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</si>
  <si>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</si>
  <si>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</si>
  <si>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</si>
  <si>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</si>
  <si>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</si>
  <si>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</si>
  <si>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</si>
  <si>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</si>
  <si>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</si>
  <si>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</si>
  <si>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</si>
  <si>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</si>
  <si>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</si>
  <si>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</si>
  <si>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</si>
  <si>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</si>
  <si>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</si>
  <si>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</si>
  <si>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</si>
  <si>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</si>
  <si>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</si>
  <si>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</si>
  <si>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</si>
  <si>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</si>
  <si>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</si>
  <si>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</si>
  <si>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</si>
  <si>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</si>
  <si>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</si>
  <si>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</si>
  <si>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</si>
  <si>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</si>
  <si>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</si>
  <si>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</si>
  <si>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</si>
  <si>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</si>
  <si>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</si>
  <si>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</si>
  <si>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</si>
  <si>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</si>
  <si>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</si>
  <si>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</si>
  <si>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</si>
  <si>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</si>
  <si>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</si>
  <si>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</si>
  <si>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</si>
  <si>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</si>
  <si>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</si>
  <si>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</si>
  <si>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</si>
  <si>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</si>
  <si>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</si>
  <si>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</si>
  <si>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</si>
  <si>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</si>
  <si>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</si>
  <si>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</si>
  <si>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</si>
  <si>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</si>
  <si>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</si>
  <si>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</si>
  <si>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</si>
  <si>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</si>
  <si>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</si>
  <si>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</si>
  <si>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</si>
  <si>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</si>
  <si>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</si>
  <si>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</si>
  <si>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</si>
  <si>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</si>
  <si>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</si>
  <si>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</si>
  <si>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</si>
  <si>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</si>
  <si>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</si>
  <si>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</si>
  <si>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</si>
  <si>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</si>
  <si>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</si>
  <si>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</si>
  <si>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</si>
  <si>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</si>
  <si>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</si>
  <si>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</si>
  <si>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</si>
  <si>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</si>
  <si>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</si>
  <si>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</si>
  <si>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</si>
  <si>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</si>
  <si>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</si>
  <si>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</si>
  <si>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</si>
  <si>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</si>
  <si>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</si>
  <si>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</si>
  <si>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</si>
  <si>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</si>
  <si>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</si>
  <si>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</si>
  <si>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</si>
  <si>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</si>
  <si>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</si>
  <si>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</si>
  <si>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</si>
  <si>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</si>
  <si>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</si>
  <si>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</si>
  <si>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</si>
  <si>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</si>
  <si>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</si>
  <si>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</si>
  <si>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</si>
  <si>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</si>
  <si>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</si>
  <si>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</si>
  <si>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</si>
  <si>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</si>
  <si>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</si>
  <si>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</si>
  <si>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</si>
  <si>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</si>
  <si>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</si>
  <si>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</si>
  <si>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</si>
  <si>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</si>
  <si>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</si>
  <si>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</si>
  <si>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</si>
  <si>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</si>
  <si>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</si>
  <si>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</si>
  <si>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</si>
  <si>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</si>
  <si>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</si>
  <si>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</si>
  <si>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</si>
  <si>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</si>
  <si>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</si>
  <si>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</si>
  <si>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</si>
  <si>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</si>
  <si>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</si>
  <si>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</si>
  <si>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</si>
  <si>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</si>
  <si>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</si>
  <si>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</si>
  <si>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</si>
  <si>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</si>
  <si>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</si>
  <si>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</si>
  <si>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</si>
  <si>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</si>
  <si>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</si>
  <si>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</si>
  <si>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</si>
  <si>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</si>
  <si>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</si>
  <si>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</si>
  <si>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</si>
  <si>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</si>
  <si>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</si>
  <si>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</si>
  <si>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</si>
  <si>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</si>
  <si>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</si>
  <si>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</si>
  <si>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</si>
  <si>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</si>
  <si>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</si>
  <si>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</si>
  <si>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</si>
  <si>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</si>
  <si>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</si>
  <si>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</si>
  <si>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</si>
  <si>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</si>
  <si>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</si>
  <si>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</si>
  <si>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</si>
  <si>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</si>
  <si>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</si>
  <si>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</si>
  <si>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</si>
  <si>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</si>
  <si>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</si>
  <si>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</si>
  <si>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</si>
  <si>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</si>
  <si>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</si>
  <si>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</si>
  <si>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</si>
  <si>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</si>
  <si>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</si>
  <si>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</si>
  <si>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</si>
  <si>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</si>
  <si>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</si>
  <si>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</si>
  <si>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</si>
  <si>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</si>
  <si>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</si>
  <si>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</si>
  <si>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</si>
  <si>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</si>
  <si>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</si>
  <si>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</si>
  <si>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</si>
  <si>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</si>
  <si>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</si>
  <si>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</si>
  <si>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</si>
  <si>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</si>
  <si>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</si>
  <si>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</si>
  <si>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</si>
  <si>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</si>
  <si>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</si>
  <si>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</si>
  <si>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</si>
  <si>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</si>
  <si>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</si>
  <si>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</si>
  <si>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</si>
  <si>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</si>
  <si>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</si>
  <si>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</si>
  <si>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</si>
  <si>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</si>
  <si>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</si>
  <si>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</si>
  <si>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</si>
  <si>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</si>
  <si>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</si>
  <si>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</si>
  <si>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</si>
  <si>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</si>
  <si>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</si>
  <si>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</si>
  <si>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</si>
  <si>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</si>
  <si>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</si>
  <si>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</si>
  <si>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</si>
  <si>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</si>
  <si>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</si>
  <si>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</si>
  <si>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</si>
  <si>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</si>
  <si>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</si>
  <si>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</si>
  <si>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</si>
  <si>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</si>
  <si>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</si>
  <si>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</si>
  <si>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</si>
  <si>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</si>
  <si>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</si>
  <si>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</si>
  <si>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</si>
  <si>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</si>
  <si>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</si>
  <si>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</si>
  <si>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</si>
  <si>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</si>
  <si>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</si>
  <si>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</si>
  <si>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</si>
  <si>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</si>
  <si>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</si>
  <si>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</si>
  <si>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</si>
  <si>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</si>
  <si>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</si>
  <si>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</si>
  <si>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</si>
  <si>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</si>
  <si>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</si>
  <si>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</si>
  <si>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</si>
  <si>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</si>
  <si>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</si>
  <si>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</si>
  <si>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</si>
  <si>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</si>
  <si>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</si>
  <si>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</si>
  <si>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</si>
  <si>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</si>
  <si>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</si>
  <si>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</si>
  <si>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</si>
  <si>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</si>
  <si>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</si>
  <si>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</si>
  <si>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</si>
  <si>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</si>
  <si>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</si>
  <si>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</si>
  <si>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</si>
  <si>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</si>
  <si>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</si>
  <si>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</si>
  <si>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</si>
  <si>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</si>
  <si>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</si>
  <si>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</si>
  <si>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</si>
  <si>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</si>
  <si>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</si>
  <si>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</si>
  <si>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</si>
  <si>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</si>
  <si>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</si>
  <si>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</si>
  <si>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</si>
  <si>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</si>
  <si>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</si>
  <si>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</si>
  <si>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</si>
  <si>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</si>
  <si>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</si>
  <si>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</si>
  <si>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</si>
  <si>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</si>
  <si>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</si>
  <si>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</si>
  <si>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</si>
  <si>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</si>
  <si>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</si>
  <si>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</si>
  <si>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</si>
  <si>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</si>
  <si>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</si>
  <si>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</si>
  <si>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</si>
  <si>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</si>
  <si>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</si>
  <si>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</si>
  <si>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</si>
  <si>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</si>
  <si>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</si>
  <si>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</si>
  <si>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</si>
  <si>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</si>
  <si>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</si>
  <si>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</si>
  <si>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</si>
  <si>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</si>
  <si>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</si>
  <si>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</si>
  <si>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</si>
  <si>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</si>
  <si>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</si>
  <si>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</si>
  <si>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</si>
  <si>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</si>
  <si>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</si>
  <si>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</si>
  <si>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</si>
  <si>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</si>
  <si>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</si>
  <si>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</si>
  <si>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</si>
  <si>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</si>
  <si>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</si>
  <si>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</si>
  <si>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</si>
  <si>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</si>
  <si>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</si>
  <si>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</si>
  <si>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</si>
  <si>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</si>
  <si>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</si>
  <si>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</si>
  <si>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</si>
  <si>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</si>
  <si>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</si>
  <si>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</si>
  <si>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</si>
  <si>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</si>
  <si>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</si>
  <si>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</si>
  <si>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</si>
  <si>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</si>
  <si>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</si>
  <si>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</si>
  <si>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</si>
  <si>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</si>
  <si>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</si>
  <si>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</si>
  <si>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</si>
  <si>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</si>
  <si>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</si>
  <si>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</si>
  <si>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</si>
  <si>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</si>
  <si>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</si>
  <si>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</si>
  <si>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</si>
  <si>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</si>
  <si>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</si>
  <si>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</si>
  <si>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</si>
  <si>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</si>
  <si>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</si>
  <si>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</si>
  <si>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</si>
  <si>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</si>
  <si>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</si>
  <si>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</si>
  <si>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</si>
  <si>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</si>
  <si>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</si>
  <si>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</si>
  <si>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</si>
  <si>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</si>
  <si>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</si>
  <si>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</si>
  <si>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</si>
  <si>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</si>
  <si>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</si>
  <si>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</si>
  <si>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</si>
  <si>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</si>
  <si>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</si>
  <si>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</si>
  <si>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</si>
  <si>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</si>
  <si>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</si>
  <si>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</si>
  <si>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</si>
  <si>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</si>
  <si>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</si>
  <si>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</si>
  <si>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</si>
  <si>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</si>
  <si>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</si>
  <si>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</si>
  <si>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</si>
  <si>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</si>
  <si>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</si>
  <si>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</si>
  <si>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</si>
  <si>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</si>
  <si>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</si>
  <si>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</si>
  <si>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</si>
  <si>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</si>
  <si>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</si>
  <si>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</si>
  <si>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</si>
  <si>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</si>
  <si>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</si>
  <si>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</si>
  <si>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</si>
  <si>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</si>
  <si>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</si>
  <si>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</si>
  <si>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</si>
  <si>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</si>
  <si>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</si>
  <si>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</si>
  <si>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</si>
  <si>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</si>
  <si>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</si>
  <si>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</si>
  <si>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</si>
  <si>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</si>
  <si>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</si>
  <si>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</si>
  <si>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</si>
  <si>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</si>
  <si>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</si>
  <si>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</si>
  <si>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</si>
  <si>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</si>
  <si>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</si>
  <si>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</si>
  <si>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</si>
  <si>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</si>
  <si>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</si>
  <si>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</si>
  <si>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</si>
  <si>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</si>
  <si>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</si>
  <si>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</si>
  <si>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</si>
  <si>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</si>
  <si>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</si>
  <si>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</si>
  <si>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</si>
  <si>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</si>
  <si>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</si>
  <si>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</si>
  <si>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</si>
  <si>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</si>
  <si>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</si>
  <si>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</si>
  <si>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</si>
  <si>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</si>
  <si>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</si>
  <si>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</si>
  <si>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</si>
  <si>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</si>
  <si>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</si>
  <si>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</si>
  <si>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</si>
  <si>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</si>
  <si>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</si>
  <si>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</si>
  <si>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</si>
  <si>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</si>
  <si>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</si>
  <si>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</si>
  <si>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</si>
  <si>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</si>
  <si>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</si>
  <si>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</si>
  <si>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</si>
  <si>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</si>
  <si>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</si>
  <si>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</si>
  <si>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</si>
  <si>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</si>
  <si>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</si>
  <si>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</si>
  <si>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</si>
  <si>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</si>
  <si>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</si>
  <si>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</si>
  <si>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</si>
  <si>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</si>
  <si>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</si>
  <si>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</si>
  <si>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</si>
  <si>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</si>
  <si>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</si>
  <si>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</si>
  <si>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</si>
  <si>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</si>
  <si>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</si>
  <si>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</si>
  <si>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</si>
  <si>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</si>
  <si>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</si>
  <si>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</si>
  <si>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</si>
  <si>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</si>
  <si>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</si>
  <si>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</si>
  <si>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</si>
  <si>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</si>
  <si>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</si>
  <si>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</si>
  <si>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</si>
  <si>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</si>
  <si>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</si>
  <si>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</si>
  <si>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</si>
  <si>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</si>
  <si>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</si>
  <si>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</si>
  <si>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</si>
  <si>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</si>
  <si>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</si>
  <si>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</si>
  <si>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</si>
  <si>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</si>
  <si>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</si>
  <si>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</si>
  <si>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</si>
  <si>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</si>
  <si>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</si>
  <si>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</si>
  <si>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</si>
  <si>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</si>
  <si>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</si>
  <si>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</si>
  <si>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</si>
  <si>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</si>
  <si>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</si>
  <si>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</si>
  <si>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</si>
  <si>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</si>
  <si>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</si>
  <si>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</si>
  <si>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</si>
  <si>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</si>
  <si>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</si>
  <si>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</si>
  <si>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</si>
  <si>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</si>
  <si>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</si>
  <si>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</si>
  <si>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</si>
  <si>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</si>
  <si>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</si>
  <si>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</si>
  <si>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</si>
  <si>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</si>
  <si>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</si>
  <si>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</si>
  <si>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</si>
  <si>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</si>
  <si>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</si>
  <si>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</si>
  <si>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</si>
  <si>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</si>
  <si>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</si>
  <si>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</si>
  <si>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</si>
  <si>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</si>
  <si>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</si>
  <si>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</si>
  <si>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</si>
  <si>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</si>
  <si>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</si>
  <si>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</si>
  <si>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</si>
  <si>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</si>
  <si>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</si>
  <si>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</si>
  <si>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</si>
  <si>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</si>
  <si>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</si>
  <si>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</si>
  <si>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</si>
  <si>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</si>
  <si>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</si>
  <si>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</si>
  <si>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</si>
  <si>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</si>
  <si>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</si>
  <si>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</si>
  <si>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</si>
  <si>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</si>
  <si>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</si>
  <si>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</si>
  <si>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</si>
  <si>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</si>
  <si>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</si>
  <si>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</si>
  <si>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</si>
  <si>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</si>
  <si>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</si>
  <si>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</si>
  <si>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</si>
  <si>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</si>
  <si>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</si>
  <si>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</si>
  <si>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</si>
  <si>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</si>
  <si>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</si>
  <si>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</si>
  <si>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</si>
  <si>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</si>
  <si>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</si>
  <si>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</si>
  <si>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</si>
  <si>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</si>
  <si>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</si>
  <si>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</si>
  <si>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</si>
  <si>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</si>
  <si>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</si>
  <si>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</si>
  <si>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</si>
  <si>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</si>
  <si>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</si>
  <si>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</si>
  <si>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</si>
  <si>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</si>
  <si>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</si>
  <si>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</si>
  <si>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</si>
  <si>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</si>
  <si>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</si>
  <si>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</si>
  <si>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</si>
  <si>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</si>
  <si>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</si>
  <si>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</si>
  <si>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</si>
  <si>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</si>
  <si>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</si>
  <si>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</si>
  <si>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</si>
  <si>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</si>
  <si>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</si>
  <si>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</si>
  <si>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</si>
  <si>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</si>
  <si>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</si>
  <si>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</si>
  <si>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</si>
  <si>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</si>
  <si>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</si>
  <si>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</si>
  <si>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</si>
  <si>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</si>
  <si>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</si>
  <si>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</si>
  <si>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</si>
  <si>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</si>
  <si>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</si>
  <si>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</si>
  <si>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</si>
  <si>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</si>
  <si>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</si>
  <si>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</si>
  <si>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</si>
  <si>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</si>
  <si>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</si>
  <si>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</si>
  <si>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</si>
  <si>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</si>
  <si>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</si>
  <si>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</si>
  <si>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</si>
  <si>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</si>
  <si>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</si>
  <si>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</si>
  <si>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</si>
  <si>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</si>
  <si>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</si>
  <si>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</si>
  <si>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</si>
  <si>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</si>
  <si>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</si>
  <si>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</si>
  <si>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</si>
  <si>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</si>
  <si>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</si>
  <si>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</si>
  <si>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</si>
  <si>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</si>
  <si>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</si>
  <si>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</si>
  <si>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</si>
  <si>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</si>
  <si>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</si>
  <si>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</si>
  <si>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</si>
  <si>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</si>
  <si>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</si>
  <si>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</si>
  <si>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</si>
  <si>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</si>
  <si>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</si>
  <si>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</si>
  <si>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</si>
  <si>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</si>
  <si>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</si>
  <si>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</si>
  <si>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</si>
  <si>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</si>
  <si>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</si>
  <si>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</si>
  <si>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</si>
  <si>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</si>
  <si>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</si>
  <si>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</si>
  <si>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</si>
  <si>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</si>
  <si>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</si>
  <si>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</si>
  <si>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</si>
  <si>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</si>
  <si>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</si>
  <si>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</si>
  <si>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</si>
  <si>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</si>
  <si>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</si>
  <si>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</si>
  <si>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</si>
  <si>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</si>
  <si>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</si>
  <si>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</si>
  <si>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</si>
  <si>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</si>
  <si>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</si>
  <si>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</si>
  <si>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</si>
  <si>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</si>
  <si>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</si>
  <si>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</si>
  <si>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</si>
  <si>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</si>
  <si>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</si>
  <si>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</si>
  <si>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</si>
  <si>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</si>
  <si>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</si>
  <si>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</si>
  <si>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</si>
  <si>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</si>
  <si>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</si>
  <si>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</si>
  <si>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</si>
  <si>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</si>
  <si>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</si>
  <si>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</si>
  <si>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</si>
  <si>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</si>
  <si>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</si>
  <si>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</si>
  <si>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</si>
  <si>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</si>
  <si>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</si>
  <si>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</si>
  <si>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</si>
  <si>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</si>
  <si>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</si>
  <si>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</si>
  <si>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</si>
  <si>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</si>
  <si>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</si>
  <si>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</si>
  <si>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</si>
  <si>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</si>
  <si>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</si>
  <si>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</si>
  <si>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</si>
  <si>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</si>
  <si>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</si>
  <si>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</si>
  <si>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</si>
  <si>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</si>
  <si>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</si>
  <si>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</si>
  <si>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</si>
  <si>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</si>
  <si>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</si>
  <si>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</si>
  <si>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</si>
  <si>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</si>
  <si>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</si>
  <si>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</si>
  <si>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</si>
  <si>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</si>
  <si>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</si>
  <si>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</si>
  <si>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</si>
  <si>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</si>
  <si>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</si>
  <si>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</si>
  <si>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</si>
  <si>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</si>
  <si>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</si>
  <si>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</si>
  <si>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</si>
  <si>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</si>
  <si>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</si>
  <si>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</si>
  <si>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</si>
  <si>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</si>
  <si>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</si>
  <si>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</si>
  <si>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</si>
  <si>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</si>
  <si>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</si>
  <si>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</si>
  <si>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</si>
  <si>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</si>
  <si>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</si>
  <si>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</si>
  <si>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</si>
  <si>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</si>
  <si>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</si>
  <si>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</si>
  <si>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</si>
  <si>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</si>
  <si>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</si>
  <si>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</si>
  <si>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</si>
  <si>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</si>
  <si>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</si>
  <si>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</si>
  <si>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</si>
  <si>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</si>
  <si>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</si>
  <si>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</si>
  <si>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</si>
  <si>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</si>
  <si>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</si>
  <si>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</si>
  <si>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</si>
  <si>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</si>
  <si>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</si>
  <si>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</si>
  <si>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</si>
  <si>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</si>
  <si>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</si>
  <si>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</si>
  <si>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</si>
  <si>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</si>
  <si>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</si>
  <si>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</si>
  <si>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</si>
  <si>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</si>
  <si>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</si>
  <si>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</si>
  <si>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</si>
  <si>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</si>
  <si>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</si>
  <si>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</si>
  <si>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</si>
  <si>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</si>
  <si>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</si>
  <si>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</si>
  <si>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</si>
  <si>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</si>
  <si>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</si>
  <si>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</si>
  <si>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</si>
  <si>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</si>
  <si>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</si>
  <si>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</si>
  <si>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</si>
  <si>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</si>
  <si>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</si>
  <si>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</si>
  <si>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</si>
  <si>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</si>
  <si>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</si>
  <si>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</si>
  <si>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</si>
  <si>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</si>
  <si>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</si>
  <si>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</si>
  <si>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</si>
  <si>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</si>
  <si>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</si>
  <si>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</si>
  <si>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</si>
  <si>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</si>
  <si>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</si>
  <si>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</si>
  <si>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</si>
  <si>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</si>
  <si>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</si>
  <si>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</si>
  <si>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</si>
  <si>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</si>
  <si>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</si>
  <si>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</si>
  <si>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</si>
  <si>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</si>
  <si>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</si>
  <si>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</si>
  <si>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</si>
  <si>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</si>
  <si>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</si>
  <si>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</si>
  <si>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</si>
  <si>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</si>
  <si>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</si>
  <si>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</si>
  <si>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</si>
  <si>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</si>
  <si>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</si>
  <si>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</si>
  <si>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</si>
  <si>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</si>
  <si>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</si>
  <si>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</si>
  <si>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</si>
  <si>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</si>
  <si>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</si>
  <si>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</si>
  <si>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</si>
  <si>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</si>
  <si>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</si>
  <si>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</si>
  <si>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</si>
  <si>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</si>
  <si>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</si>
  <si>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</si>
  <si>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</si>
  <si>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</si>
  <si>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</si>
  <si>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</si>
  <si>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</si>
  <si>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</si>
  <si>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</si>
  <si>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</si>
  <si>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</si>
  <si>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</si>
  <si>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</si>
  <si>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</si>
  <si>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</si>
  <si>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</si>
  <si>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</si>
  <si>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</si>
  <si>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</si>
  <si>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</si>
  <si>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</si>
  <si>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</si>
  <si>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</si>
  <si>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</si>
  <si>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</si>
  <si>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</si>
  <si>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</si>
  <si>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</si>
  <si>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</si>
  <si>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</si>
  <si>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</si>
  <si>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</si>
  <si>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</si>
  <si>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</si>
  <si>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</si>
  <si>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</si>
  <si>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</si>
  <si>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</si>
  <si>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</si>
  <si>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</si>
  <si>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</si>
  <si>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</si>
  <si>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</si>
  <si>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</si>
  <si>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</si>
  <si>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</si>
  <si>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</si>
  <si>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</si>
  <si>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</si>
  <si>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</si>
  <si>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</si>
  <si>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</si>
  <si>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</si>
  <si>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</si>
  <si>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</si>
  <si>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</si>
  <si>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</si>
  <si>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</si>
  <si>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</si>
  <si>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</si>
  <si>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</si>
  <si>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</si>
  <si>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</si>
  <si>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</si>
  <si>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</si>
  <si>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</si>
  <si>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</si>
  <si>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</si>
  <si>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</si>
  <si>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</si>
  <si>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</si>
  <si>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</si>
  <si>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</si>
  <si>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</si>
  <si>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</si>
  <si>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</si>
  <si>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</si>
  <si>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</si>
  <si>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</si>
  <si>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</si>
  <si>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</si>
  <si>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</si>
  <si>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</si>
  <si>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</si>
  <si>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</si>
  <si>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</si>
  <si>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</si>
  <si>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</si>
  <si>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</si>
  <si>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</si>
  <si>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</si>
  <si>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</si>
  <si>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</si>
  <si>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</si>
  <si>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</si>
  <si>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</si>
  <si>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</si>
  <si>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</si>
  <si>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</si>
  <si>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</si>
  <si>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</si>
  <si>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</si>
  <si>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</si>
  <si>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</si>
  <si>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</si>
  <si>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</si>
  <si>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</si>
  <si>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</si>
  <si>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</si>
  <si>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</si>
  <si>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</si>
  <si>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</si>
  <si>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</si>
  <si>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</si>
  <si>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</si>
  <si>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</si>
  <si>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</si>
  <si>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</si>
  <si>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</si>
  <si>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</si>
  <si>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</si>
  <si>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</si>
  <si>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</si>
  <si>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</si>
  <si>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</si>
  <si>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</si>
  <si>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</si>
  <si>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</si>
  <si>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</si>
  <si>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</si>
  <si>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</si>
  <si>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</si>
  <si>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</si>
  <si>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</si>
  <si>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</si>
  <si>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</si>
  <si>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</si>
  <si>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</si>
  <si>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</si>
  <si>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</si>
  <si>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</si>
  <si>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</si>
  <si>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</si>
  <si>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</si>
  <si>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</si>
  <si>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</si>
  <si>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</si>
  <si>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</si>
  <si>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</si>
  <si>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</si>
  <si>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</si>
  <si>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</si>
  <si>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</si>
  <si>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</si>
  <si>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</si>
  <si>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</si>
  <si>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</si>
  <si>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</si>
  <si>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</si>
  <si>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</si>
  <si>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</si>
  <si>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</si>
  <si>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</si>
  <si>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</si>
  <si>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</si>
  <si>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</si>
  <si>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</si>
  <si>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</si>
  <si>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</si>
  <si>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</si>
  <si>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</si>
  <si>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</si>
  <si>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</si>
  <si>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</si>
  <si>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</si>
  <si>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</si>
  <si>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</si>
  <si>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</si>
  <si>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</si>
  <si>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</si>
  <si>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</si>
  <si>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</si>
  <si>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</si>
  <si>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</si>
  <si>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</si>
  <si>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</si>
  <si>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</si>
  <si>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</si>
  <si>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</si>
  <si>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</si>
  <si>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</si>
  <si>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</si>
  <si>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</si>
  <si>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</si>
  <si>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</si>
  <si>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</si>
  <si>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</si>
  <si>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</si>
  <si>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</si>
  <si>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</si>
  <si>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</si>
  <si>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</si>
  <si>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</si>
  <si>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</si>
  <si>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</si>
  <si>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</si>
  <si>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</si>
  <si>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</si>
  <si>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</si>
  <si>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</si>
  <si>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</si>
  <si>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</si>
  <si>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</si>
  <si>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</si>
  <si>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</si>
  <si>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</si>
  <si>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</si>
  <si>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</si>
  <si>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</si>
  <si>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</si>
  <si>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</si>
  <si>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</si>
  <si>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</si>
  <si>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</si>
  <si>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</si>
  <si>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</si>
  <si>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</si>
  <si>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</si>
  <si>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</si>
  <si>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</si>
  <si>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</si>
  <si>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</si>
  <si>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</si>
  <si>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</si>
  <si>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</si>
  <si>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</si>
  <si>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</si>
  <si>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</si>
  <si>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</si>
  <si>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</si>
  <si>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</si>
  <si>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</si>
  <si>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</si>
  <si>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</si>
  <si>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</si>
  <si>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</si>
  <si>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</si>
  <si>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</si>
  <si>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</si>
  <si>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</si>
  <si>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</si>
  <si>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</si>
  <si>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</si>
  <si>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</si>
  <si>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</si>
  <si>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</si>
  <si>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</si>
  <si>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</si>
  <si>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</si>
  <si>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</si>
  <si>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</si>
  <si>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</si>
  <si>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</si>
  <si>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</si>
  <si>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</si>
  <si>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</si>
  <si>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</si>
  <si>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</si>
  <si>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</si>
  <si>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</si>
  <si>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</si>
  <si>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</si>
  <si>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</si>
  <si>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</si>
  <si>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</si>
  <si>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</si>
  <si>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</si>
  <si>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</si>
  <si>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</si>
  <si>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</si>
  <si>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</si>
  <si>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</si>
  <si>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</si>
  <si>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</si>
  <si>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</si>
  <si>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</si>
  <si>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</si>
  <si>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</si>
  <si>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</si>
  <si>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</si>
  <si>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</si>
  <si>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</si>
  <si>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</si>
  <si>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</si>
  <si>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</si>
  <si>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</si>
  <si>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</si>
  <si>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</si>
  <si>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</si>
  <si>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</si>
  <si>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</si>
  <si>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</si>
  <si>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</si>
  <si>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</si>
  <si>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</si>
  <si>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</si>
  <si>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</si>
  <si>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</si>
  <si>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</si>
  <si>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</si>
  <si>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</si>
  <si>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</si>
  <si>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</si>
  <si>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</si>
  <si>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</si>
  <si>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</si>
  <si>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</si>
  <si>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</si>
  <si>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</si>
  <si>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</si>
  <si>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</si>
  <si>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</si>
  <si>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</si>
  <si>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</si>
  <si>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</si>
  <si>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</si>
  <si>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</si>
  <si>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</si>
  <si>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</si>
  <si>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</si>
  <si>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</si>
  <si>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</si>
  <si>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</si>
  <si>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</si>
  <si>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</si>
  <si>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</si>
  <si>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</si>
  <si>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</si>
  <si>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</si>
  <si>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</si>
  <si>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</si>
  <si>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</si>
  <si>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</si>
  <si>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</si>
  <si>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</si>
  <si>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</si>
  <si>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</si>
  <si>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</si>
  <si>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</si>
  <si>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</si>
  <si>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</si>
  <si>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</si>
  <si>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</si>
  <si>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</si>
  <si>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</si>
  <si>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</si>
  <si>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</si>
  <si>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</si>
  <si>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</si>
  <si>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</si>
  <si>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</si>
  <si>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</si>
  <si>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</si>
  <si>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</si>
  <si>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</si>
  <si>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</si>
  <si>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</si>
  <si>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</si>
  <si>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</si>
  <si>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</si>
  <si>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</si>
  <si>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</si>
  <si>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</si>
  <si>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</si>
  <si>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</si>
  <si>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</si>
  <si>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</si>
  <si>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</si>
  <si>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</si>
  <si>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</si>
  <si>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</si>
  <si>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</si>
  <si>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</si>
  <si>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</si>
  <si>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</si>
  <si>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</si>
  <si>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</si>
  <si>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</si>
  <si>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</si>
  <si>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</si>
  <si>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</si>
  <si>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</si>
  <si>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</si>
  <si>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</si>
  <si>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</si>
  <si>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</si>
  <si>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</si>
  <si>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</si>
  <si>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</si>
  <si>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</si>
  <si>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</si>
  <si>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</si>
  <si>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</si>
  <si>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</si>
  <si>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</si>
  <si>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</si>
  <si>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</si>
  <si>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</si>
  <si>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</si>
  <si>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</si>
  <si>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</si>
  <si>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</si>
  <si>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</si>
  <si>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</si>
  <si>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</si>
  <si>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</si>
  <si>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</si>
  <si>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</si>
  <si>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</si>
  <si>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</si>
  <si>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</si>
  <si>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</si>
  <si>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</si>
  <si>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</si>
  <si>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</si>
  <si>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</si>
  <si>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</si>
  <si>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</si>
  <si>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</si>
  <si>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</si>
  <si>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</si>
  <si>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</si>
  <si>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</si>
  <si>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</si>
  <si>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</si>
  <si>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</si>
  <si>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</si>
  <si>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</si>
  <si>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</si>
  <si>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</si>
  <si>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</si>
  <si>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</si>
  <si>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</si>
  <si>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</si>
  <si>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</si>
  <si>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</si>
  <si>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</si>
  <si>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</si>
  <si>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</si>
  <si>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</si>
  <si>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</si>
  <si>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</si>
  <si>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</si>
  <si>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</si>
  <si>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</si>
  <si>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</si>
  <si>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</si>
  <si>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</si>
  <si>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</si>
  <si>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</si>
  <si>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</si>
  <si>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</si>
  <si>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</si>
  <si>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</si>
  <si>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</si>
  <si>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</si>
  <si>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</si>
  <si>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</si>
  <si>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</si>
  <si>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</si>
  <si>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</si>
  <si>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</si>
  <si>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</si>
  <si>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</si>
  <si>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</si>
  <si>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</si>
  <si>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</si>
  <si>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</si>
  <si>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</si>
  <si>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</si>
  <si>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</si>
  <si>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</si>
  <si>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</si>
  <si>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</si>
  <si>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</si>
  <si>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</si>
  <si>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</si>
  <si>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</si>
  <si>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</si>
  <si>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</si>
  <si>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</si>
  <si>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</si>
  <si>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</si>
  <si>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</si>
  <si>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</si>
  <si>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</si>
  <si>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</si>
  <si>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</si>
  <si>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</si>
  <si>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</si>
  <si>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</si>
  <si>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</si>
  <si>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</si>
  <si>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</si>
  <si>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</si>
  <si>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</si>
  <si>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</si>
  <si>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</si>
  <si>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</si>
  <si>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</si>
  <si>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</si>
  <si>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</si>
  <si>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</si>
  <si>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</si>
  <si>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</si>
  <si>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</si>
  <si>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</si>
  <si>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</si>
  <si>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</si>
  <si>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</si>
  <si>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</si>
  <si>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</si>
  <si>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</si>
  <si>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</si>
  <si>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</si>
  <si>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</si>
  <si>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</si>
  <si>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</si>
  <si>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</si>
  <si>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</si>
  <si>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</si>
  <si>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</si>
  <si>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</si>
  <si>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</si>
  <si>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</si>
  <si>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</si>
  <si>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</si>
  <si>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</si>
  <si>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</si>
  <si>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</si>
  <si>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</si>
  <si>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</si>
  <si>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</si>
  <si>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</si>
  <si>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</si>
  <si>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</si>
  <si>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</si>
  <si>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</si>
  <si>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</si>
  <si>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</si>
  <si>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</si>
  <si>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</si>
  <si>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</si>
  <si>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</si>
  <si>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</si>
  <si>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</si>
  <si>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</si>
  <si>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</si>
  <si>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</si>
  <si>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</si>
  <si>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</si>
  <si>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</si>
  <si>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</si>
  <si>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</si>
  <si>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</si>
  <si>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</si>
  <si>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</si>
  <si>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</si>
  <si>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</si>
  <si>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</si>
  <si>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</si>
  <si>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</si>
  <si>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</si>
  <si>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</si>
  <si>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</si>
  <si>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</si>
  <si>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</si>
  <si>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</si>
  <si>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</si>
  <si>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</si>
  <si>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</si>
  <si>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</si>
  <si>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</si>
  <si>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</si>
  <si>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</si>
  <si>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</si>
  <si>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</si>
  <si>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</si>
  <si>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</si>
  <si>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</si>
  <si>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</si>
  <si>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</si>
  <si>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</si>
  <si>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</si>
  <si>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</si>
  <si>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</si>
  <si>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</si>
  <si>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</si>
  <si>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</si>
  <si>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</si>
  <si>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</si>
  <si>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</si>
  <si>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</si>
  <si>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</si>
  <si>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</si>
  <si>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</si>
  <si>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</si>
  <si>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</si>
  <si>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</si>
  <si>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</si>
  <si>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</si>
  <si>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</si>
  <si>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</si>
  <si>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</si>
  <si>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</si>
  <si>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</si>
  <si>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</si>
  <si>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</si>
  <si>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</si>
  <si>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</si>
  <si>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</si>
  <si>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</si>
  <si>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</si>
  <si>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</si>
  <si>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</si>
  <si>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</si>
  <si>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</si>
  <si>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</si>
  <si>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</si>
  <si>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</si>
  <si>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</si>
  <si>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</si>
  <si>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</si>
  <si>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</si>
  <si>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</si>
  <si>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</si>
  <si>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</si>
  <si>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</si>
  <si>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</si>
  <si>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</si>
  <si>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</si>
  <si>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</si>
  <si>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</si>
  <si>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</si>
  <si>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</si>
  <si>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</si>
  <si>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</si>
  <si>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</si>
  <si>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</si>
  <si>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</si>
  <si>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</si>
  <si>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</si>
  <si>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</si>
  <si>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</si>
  <si>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</si>
  <si>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</si>
  <si>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</si>
  <si>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</si>
  <si>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</si>
  <si>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</si>
  <si>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</si>
  <si>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</si>
  <si>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</si>
  <si>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</si>
  <si>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</si>
  <si>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</si>
  <si>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</si>
  <si>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</si>
  <si>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</si>
  <si>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</si>
  <si>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</si>
  <si>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</si>
  <si>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</si>
  <si>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</si>
  <si>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</si>
  <si>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</si>
  <si>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</si>
  <si>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</si>
  <si>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</si>
  <si>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</si>
  <si>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</si>
  <si>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</si>
  <si>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</si>
  <si>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</si>
  <si>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</si>
  <si>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</si>
  <si>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</si>
  <si>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</si>
  <si>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</si>
  <si>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</si>
  <si>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</si>
  <si>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</si>
  <si>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</si>
  <si>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</si>
  <si>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</si>
  <si>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</si>
  <si>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</si>
  <si>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</si>
  <si>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</si>
  <si>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</si>
  <si>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</si>
  <si>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</si>
  <si>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</si>
  <si>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</si>
  <si>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</si>
  <si>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</si>
  <si>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</si>
  <si>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</si>
  <si>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</si>
  <si>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</si>
  <si>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</si>
  <si>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</si>
  <si>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</si>
  <si>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</si>
  <si>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</si>
  <si>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</si>
  <si>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</si>
  <si>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</si>
  <si>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</si>
  <si>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</si>
  <si>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</si>
  <si>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</si>
  <si>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</si>
  <si>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</si>
  <si>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</si>
  <si>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</si>
  <si>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</si>
  <si>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</si>
  <si>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</si>
  <si>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</si>
  <si>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</si>
  <si>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</si>
  <si>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</si>
  <si>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</si>
  <si>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</si>
  <si>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</si>
  <si>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</si>
  <si>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</si>
  <si>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</si>
  <si>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</si>
  <si>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</si>
  <si>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</si>
  <si>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</si>
  <si>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</si>
  <si>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</si>
  <si>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</si>
  <si>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</si>
  <si>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</si>
  <si>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</si>
  <si>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</si>
  <si>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</si>
  <si>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</si>
  <si>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</si>
  <si>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</si>
  <si>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</si>
  <si>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</si>
  <si>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</si>
  <si>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</si>
  <si>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</si>
  <si>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</si>
  <si>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</si>
  <si>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</si>
  <si>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</si>
  <si>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</si>
  <si>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</si>
  <si>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</si>
  <si>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</si>
  <si>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</si>
  <si>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</si>
  <si>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</si>
  <si>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</si>
  <si>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</si>
  <si>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</si>
  <si>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</si>
  <si>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</si>
  <si>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</si>
  <si>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</si>
  <si>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</si>
  <si>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</si>
  <si>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</si>
  <si>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</si>
  <si>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</si>
  <si>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</si>
  <si>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</si>
  <si>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</si>
  <si>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</si>
  <si>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</si>
  <si>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</si>
  <si>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</si>
  <si>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</si>
  <si>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</si>
  <si>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</si>
  <si>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</si>
  <si>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</si>
  <si>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</si>
  <si>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</si>
  <si>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</si>
  <si>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</si>
  <si>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</si>
  <si>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</si>
  <si>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</si>
  <si>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</si>
  <si>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</si>
  <si>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</si>
  <si>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</si>
  <si>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</si>
  <si>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</si>
  <si>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</si>
  <si>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</si>
  <si>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</si>
  <si>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</si>
  <si>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</si>
  <si>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</si>
  <si>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</si>
  <si>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</si>
  <si>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</si>
  <si>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</si>
  <si>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</si>
  <si>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</si>
  <si>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</si>
  <si>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</si>
  <si>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</si>
  <si>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</si>
  <si>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</si>
  <si>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</si>
  <si>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</si>
  <si>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</si>
  <si>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</si>
  <si>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</si>
  <si>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</si>
  <si>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</si>
  <si>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</si>
  <si>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</si>
  <si>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</si>
  <si>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</si>
  <si>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</si>
  <si>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</si>
  <si>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</si>
  <si>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</si>
  <si>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</si>
  <si>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</si>
  <si>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</si>
  <si>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</si>
  <si>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</si>
  <si>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</si>
  <si>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</si>
  <si>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</si>
  <si>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</si>
  <si>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</si>
  <si>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</si>
  <si>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</si>
  <si>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</si>
  <si>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</si>
  <si>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</si>
  <si>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</si>
  <si>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</si>
  <si>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</si>
  <si>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</si>
  <si>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</si>
  <si>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</si>
  <si>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</si>
  <si>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</si>
  <si>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</si>
  <si>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</si>
  <si>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</si>
  <si>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</si>
  <si>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</si>
  <si>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</si>
  <si>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</si>
  <si>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</si>
  <si>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</si>
  <si>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</si>
  <si>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</si>
  <si>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</si>
  <si>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</si>
  <si>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</si>
  <si>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</si>
  <si>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</si>
  <si>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</si>
  <si>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</si>
  <si>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</si>
  <si>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</si>
  <si>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</si>
  <si>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</si>
  <si>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</si>
  <si>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</si>
  <si>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</si>
  <si>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</si>
  <si>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</si>
  <si>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</si>
  <si>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</si>
  <si>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</si>
  <si>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</si>
  <si>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</si>
  <si>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</si>
  <si>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</si>
  <si>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</si>
  <si>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</si>
  <si>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</si>
  <si>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</si>
  <si>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</si>
  <si>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</si>
  <si>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</si>
  <si>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</si>
  <si>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</si>
  <si>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</si>
  <si>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</si>
  <si>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</si>
  <si>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</si>
  <si>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</si>
  <si>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</si>
  <si>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</si>
  <si>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</si>
  <si>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</si>
  <si>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</si>
  <si>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</si>
  <si>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</si>
  <si>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</si>
  <si>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</si>
  <si>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</si>
  <si>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</si>
  <si>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</si>
  <si>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</si>
  <si>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</si>
  <si>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</si>
  <si>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</si>
  <si>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</si>
  <si>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</si>
  <si>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</si>
  <si>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</si>
  <si>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</si>
  <si>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</si>
  <si>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</si>
  <si>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</si>
  <si>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</si>
  <si>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</si>
  <si>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</si>
  <si>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</si>
  <si>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</si>
  <si>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</si>
  <si>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</si>
  <si>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</si>
  <si>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</si>
  <si>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</si>
  <si>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</si>
  <si>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</si>
  <si>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</si>
  <si>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</si>
  <si>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</si>
  <si>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</si>
  <si>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</si>
  <si>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</si>
  <si>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</si>
  <si>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</si>
  <si>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</si>
  <si>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</si>
  <si>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</si>
  <si>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</si>
  <si>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</si>
  <si>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</si>
  <si>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</si>
  <si>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</si>
  <si>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</si>
  <si>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</si>
  <si>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</si>
  <si>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</si>
  <si>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</si>
  <si>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</si>
  <si>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</si>
  <si>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</si>
  <si>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</si>
  <si>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</si>
  <si>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</si>
  <si>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</si>
  <si>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</si>
  <si>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</si>
  <si>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</si>
  <si>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</si>
  <si>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</si>
  <si>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</si>
  <si>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</si>
  <si>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</si>
  <si>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</si>
  <si>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</si>
  <si>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</si>
  <si>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</si>
  <si>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</si>
  <si>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</si>
  <si>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</si>
  <si>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</si>
  <si>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</si>
  <si>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</si>
  <si>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</si>
  <si>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</si>
  <si>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</si>
  <si>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</si>
  <si>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</si>
  <si>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</si>
  <si>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</si>
  <si>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</si>
  <si>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</si>
  <si>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</si>
  <si>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</si>
  <si>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</si>
  <si>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</si>
  <si>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</si>
  <si>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</si>
  <si>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</si>
  <si>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</si>
  <si>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</si>
  <si>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</si>
  <si>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</si>
  <si>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</si>
  <si>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</si>
  <si>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</si>
  <si>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</si>
  <si>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</si>
  <si>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</si>
  <si>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</si>
  <si>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</si>
  <si>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</si>
  <si>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</si>
  <si>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</si>
  <si>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</si>
  <si>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</si>
  <si>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</si>
  <si>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</si>
  <si>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</si>
  <si>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</si>
  <si>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</si>
  <si>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</si>
  <si>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</si>
  <si>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</si>
  <si>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</si>
  <si>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</si>
  <si>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</si>
  <si>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</si>
  <si>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</si>
  <si>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</si>
  <si>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</si>
  <si>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</si>
  <si>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</si>
  <si>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</si>
  <si>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</si>
  <si>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</si>
  <si>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</si>
  <si>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</si>
  <si>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</si>
  <si>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</si>
  <si>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</si>
  <si>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</si>
  <si>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</si>
  <si>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</si>
  <si>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</si>
  <si>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</si>
  <si>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</si>
  <si>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</si>
  <si>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</si>
  <si>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</si>
  <si>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</si>
  <si>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</si>
  <si>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</si>
  <si>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</si>
  <si>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</si>
  <si>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</si>
  <si>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</si>
  <si>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</si>
  <si>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</si>
  <si>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</si>
  <si>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</si>
  <si>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</si>
  <si>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</si>
  <si>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</si>
  <si>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</si>
  <si>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</si>
  <si>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</si>
  <si>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</si>
  <si>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</si>
  <si>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</si>
  <si>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</si>
  <si>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</si>
  <si>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</si>
  <si>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</si>
  <si>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</si>
  <si>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</si>
  <si>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</si>
  <si>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</si>
  <si>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</si>
  <si>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</si>
  <si>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</si>
  <si>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</si>
  <si>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</si>
  <si>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</si>
  <si>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</si>
  <si>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</si>
  <si>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</si>
  <si>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</si>
  <si>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</si>
  <si>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</si>
  <si>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</si>
  <si>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</si>
  <si>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</si>
  <si>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</si>
  <si>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</si>
  <si>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</si>
  <si>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</si>
  <si>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</si>
  <si>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</si>
  <si>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</si>
  <si>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</si>
  <si>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</si>
  <si>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</si>
  <si>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</si>
  <si>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</si>
  <si>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</si>
  <si>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</si>
  <si>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</si>
  <si>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</si>
  <si>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</si>
  <si>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</si>
  <si>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</si>
  <si>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</si>
  <si>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</si>
  <si>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</si>
  <si>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</si>
  <si>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</si>
  <si>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</si>
  <si>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</si>
  <si>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</si>
  <si>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</si>
  <si>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</si>
  <si>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</si>
  <si>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</si>
  <si>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</si>
  <si>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</si>
  <si>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</si>
  <si>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</si>
  <si>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</si>
  <si>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</si>
  <si>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</si>
  <si>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</si>
  <si>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</si>
  <si>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</si>
  <si>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</si>
  <si>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</si>
  <si>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</si>
  <si>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</si>
  <si>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</si>
  <si>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</si>
  <si>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</si>
  <si>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</si>
  <si>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</si>
  <si>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</si>
  <si>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</si>
  <si>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</si>
  <si>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</si>
  <si>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</si>
  <si>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</si>
  <si>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</si>
  <si>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</si>
  <si>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</si>
  <si>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</si>
  <si>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</si>
  <si>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</si>
  <si>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</si>
  <si>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</si>
  <si>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</si>
  <si>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</si>
  <si>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</si>
  <si>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</si>
  <si>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</si>
  <si>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</si>
  <si>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</si>
  <si>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</si>
  <si>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</si>
  <si>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</si>
  <si>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</si>
  <si>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</si>
  <si>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</si>
  <si>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</si>
  <si>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</si>
  <si>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</si>
  <si>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</si>
  <si>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</si>
  <si>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</si>
  <si>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</si>
  <si>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</si>
  <si>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</si>
  <si>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</si>
  <si>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</si>
  <si>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</si>
  <si>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</si>
  <si>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</si>
  <si>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</si>
  <si>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</si>
  <si>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</si>
  <si>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</si>
  <si>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</si>
  <si>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</si>
  <si>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</si>
  <si>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</si>
  <si>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</si>
  <si>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</si>
  <si>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</si>
  <si>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</si>
  <si>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</si>
  <si>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</si>
  <si>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</si>
  <si>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</si>
  <si>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</si>
  <si>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</si>
  <si>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</si>
  <si>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</si>
  <si>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</si>
  <si>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</si>
  <si>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</si>
  <si>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</si>
  <si>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</si>
  <si>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</si>
  <si>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</si>
  <si>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</si>
  <si>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</si>
  <si>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</si>
  <si>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</si>
  <si>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</si>
  <si>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</si>
  <si>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</si>
  <si>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</si>
  <si>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</si>
  <si>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</si>
  <si>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</si>
  <si>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</si>
  <si>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</si>
  <si>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</si>
  <si>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</si>
  <si>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</si>
  <si>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</si>
  <si>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</si>
  <si>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</si>
  <si>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</si>
  <si>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</si>
  <si>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</si>
  <si>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</si>
  <si>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</si>
  <si>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</si>
  <si>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</si>
  <si>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</si>
  <si>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</si>
  <si>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</si>
  <si>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</si>
  <si>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</si>
  <si>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</si>
  <si>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</si>
  <si>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</si>
  <si>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</si>
  <si>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</si>
  <si>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</si>
  <si>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</si>
  <si>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</si>
  <si>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</si>
  <si>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</si>
  <si>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</si>
  <si>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</si>
  <si>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</si>
  <si>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</si>
  <si>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</si>
  <si>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</si>
  <si>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</si>
  <si>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</si>
  <si>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</si>
  <si>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</si>
  <si>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</si>
  <si>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</si>
  <si>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</si>
  <si>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</si>
  <si>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</si>
  <si>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</si>
  <si>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</si>
  <si>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</si>
  <si>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</si>
  <si>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</si>
  <si>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</si>
  <si>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</si>
  <si>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</si>
  <si>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</si>
  <si>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</si>
  <si>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</si>
  <si>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</si>
  <si>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</si>
  <si>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</si>
  <si>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</si>
  <si>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</si>
  <si>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</si>
  <si>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</si>
  <si>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</si>
  <si>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</si>
  <si>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</si>
  <si>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</si>
  <si>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</si>
  <si>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</si>
  <si>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</si>
  <si>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</si>
  <si>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</si>
  <si>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</si>
  <si>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</si>
  <si>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</si>
  <si>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</si>
  <si>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</si>
  <si>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</si>
  <si>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</si>
  <si>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</si>
  <si>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</si>
  <si>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</si>
  <si>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</si>
  <si>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</si>
  <si>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</si>
  <si>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</si>
  <si>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</si>
  <si>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</si>
  <si>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</si>
  <si>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</si>
  <si>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</si>
  <si>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</si>
  <si>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</si>
  <si>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</si>
  <si>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</si>
  <si>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</si>
  <si>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</si>
  <si>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</si>
  <si>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</si>
  <si>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</si>
  <si>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</si>
  <si>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</si>
  <si>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</si>
  <si>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</si>
  <si>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</si>
  <si>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</si>
  <si>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</si>
  <si>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</si>
  <si>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</si>
  <si>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</si>
  <si>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</si>
  <si>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</si>
  <si>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</si>
  <si>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</si>
  <si>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</si>
  <si>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</si>
  <si>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</si>
  <si>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</si>
  <si>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</si>
  <si>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</si>
  <si>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</si>
  <si>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</si>
  <si>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</si>
  <si>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</si>
  <si>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</si>
  <si>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</si>
  <si>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</si>
  <si>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</si>
  <si>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</si>
  <si>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</si>
  <si>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</si>
  <si>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</si>
  <si>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</si>
  <si>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</si>
  <si>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</si>
  <si>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</si>
  <si>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</si>
  <si>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</si>
  <si>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</si>
  <si>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</si>
  <si>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</si>
  <si>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</si>
  <si>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</si>
  <si>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</si>
  <si>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</si>
  <si>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</si>
  <si>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</si>
  <si>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</si>
  <si>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</si>
  <si>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</si>
  <si>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</si>
  <si>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</si>
  <si>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</si>
  <si>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</si>
  <si>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</si>
  <si>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</si>
  <si>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</si>
  <si>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</si>
  <si>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</si>
  <si>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</si>
  <si>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</si>
  <si>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</si>
  <si>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</si>
  <si>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</si>
  <si>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</si>
  <si>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</si>
  <si>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</si>
  <si>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</si>
  <si>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</si>
  <si>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</si>
  <si>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</si>
  <si>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</si>
  <si>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</si>
  <si>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</si>
  <si>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</si>
  <si>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</si>
  <si>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</si>
  <si>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</si>
  <si>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</si>
  <si>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</si>
  <si>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</si>
  <si>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</si>
  <si>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</si>
  <si>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</si>
  <si>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</si>
  <si>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</si>
  <si>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</si>
  <si>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</si>
  <si>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</si>
  <si>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</si>
  <si>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</si>
  <si>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</si>
  <si>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</si>
  <si>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</si>
  <si>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</si>
  <si>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</si>
  <si>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</si>
  <si>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</si>
  <si>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</si>
  <si>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</si>
  <si>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</si>
  <si>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</si>
  <si>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</si>
  <si>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</si>
  <si>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</si>
  <si>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</si>
  <si>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</si>
  <si>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</si>
  <si>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</si>
  <si>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</si>
  <si>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</si>
  <si>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</si>
  <si>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</si>
  <si>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</si>
  <si>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</si>
  <si>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</si>
  <si>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</si>
  <si>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</si>
  <si>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</si>
  <si>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</si>
  <si>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</si>
  <si>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</si>
  <si>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</si>
  <si>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</si>
  <si>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</si>
  <si>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</si>
  <si>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</si>
  <si>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</si>
  <si>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</si>
  <si>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</si>
  <si>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</si>
  <si>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</si>
  <si>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</si>
  <si>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</si>
  <si>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</si>
  <si>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</si>
  <si>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</si>
  <si>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</si>
  <si>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</si>
  <si>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</si>
  <si>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</si>
  <si>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</si>
  <si>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</si>
  <si>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</si>
  <si>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</si>
  <si>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</si>
  <si>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</si>
  <si>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</si>
  <si>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</si>
  <si>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</si>
  <si>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</si>
  <si>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</si>
  <si>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</si>
  <si>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</si>
  <si>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</si>
  <si>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</si>
  <si>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</si>
  <si>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</si>
  <si>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</si>
  <si>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</si>
  <si>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</si>
  <si>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</si>
  <si>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</si>
  <si>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</si>
  <si>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</si>
  <si>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</si>
  <si>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</si>
  <si>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</si>
  <si>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</si>
  <si>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</si>
  <si>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</si>
  <si>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</si>
  <si>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</si>
  <si>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</si>
  <si>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</si>
  <si>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</si>
  <si>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</si>
  <si>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</si>
  <si>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</si>
  <si>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</si>
  <si>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</si>
  <si>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</si>
  <si>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</si>
  <si>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</si>
  <si>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</si>
  <si>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</si>
  <si>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</si>
  <si>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</si>
  <si>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</si>
  <si>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</si>
  <si>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</si>
  <si>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</si>
  <si>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</si>
  <si>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</si>
  <si>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</si>
  <si>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</si>
  <si>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</si>
  <si>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</si>
  <si>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</si>
  <si>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</si>
  <si>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</si>
  <si>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</si>
  <si>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</si>
  <si>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</si>
  <si>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</si>
  <si>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</si>
  <si>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</si>
  <si>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</si>
  <si>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</si>
  <si>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</si>
  <si>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</si>
  <si>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</si>
  <si>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</si>
  <si>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</si>
  <si>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</si>
  <si>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</si>
  <si>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</si>
  <si>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</si>
  <si>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</si>
  <si>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</si>
  <si>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</si>
  <si>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</si>
  <si>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</si>
  <si>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</si>
  <si>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</si>
  <si>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</si>
  <si>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</si>
  <si>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</si>
  <si>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</si>
  <si>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</si>
  <si>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</si>
  <si>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</si>
  <si>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</si>
  <si>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</si>
  <si>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</si>
  <si>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</si>
  <si>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</si>
  <si>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</si>
  <si>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</si>
  <si>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</si>
  <si>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</si>
  <si>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</si>
  <si>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</si>
  <si>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</si>
  <si>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</si>
  <si>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</si>
  <si>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</si>
  <si>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</si>
  <si>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</si>
  <si>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</si>
  <si>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</si>
  <si>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</si>
  <si>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</si>
  <si>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</si>
  <si>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</si>
  <si>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</si>
  <si>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</si>
  <si>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</si>
  <si>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</si>
  <si>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</si>
  <si>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</si>
  <si>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</si>
  <si>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</si>
  <si>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</si>
  <si>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</si>
  <si>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</si>
  <si>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</si>
  <si>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</si>
  <si>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</si>
  <si>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</si>
  <si>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</si>
  <si>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</si>
  <si>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</si>
  <si>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</si>
  <si>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</si>
  <si>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</si>
  <si>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</si>
  <si>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</si>
  <si>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</si>
  <si>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</si>
  <si>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</si>
  <si>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</si>
  <si>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</si>
  <si>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</si>
  <si>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</si>
  <si>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</si>
  <si>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</si>
  <si>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</si>
  <si>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</si>
  <si>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</si>
  <si>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</si>
  <si>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</si>
  <si>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</si>
  <si>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</si>
  <si>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</si>
  <si>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</si>
  <si>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</si>
  <si>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</si>
  <si>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</si>
  <si>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</si>
  <si>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</si>
  <si>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</si>
  <si>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</si>
  <si>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</si>
  <si>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</si>
  <si>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</si>
  <si>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</si>
  <si>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</si>
  <si>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</si>
  <si>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</si>
  <si>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</si>
  <si>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</si>
  <si>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</si>
  <si>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</si>
  <si>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</si>
  <si>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</si>
  <si>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</si>
  <si>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</si>
  <si>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</si>
  <si>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</si>
  <si>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</si>
  <si>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</si>
  <si>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</si>
  <si>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</si>
  <si>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</si>
  <si>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</si>
  <si>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</si>
  <si>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</si>
  <si>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</si>
  <si>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</si>
  <si>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</si>
  <si>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</si>
  <si>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</si>
  <si>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</si>
  <si>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</si>
  <si>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</si>
  <si>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</si>
  <si>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</si>
  <si>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</si>
  <si>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</si>
  <si>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</si>
  <si>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</si>
  <si>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</si>
  <si>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</si>
  <si>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</si>
  <si>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</si>
  <si>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</si>
  <si>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</si>
  <si>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</si>
  <si>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</si>
  <si>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</si>
  <si>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</si>
  <si>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</si>
  <si>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</si>
  <si>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</si>
  <si>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</si>
  <si>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</si>
  <si>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</si>
  <si>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</si>
  <si>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</si>
  <si>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</si>
  <si>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</si>
  <si>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</si>
  <si>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</si>
  <si>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</si>
  <si>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</si>
  <si>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</si>
  <si>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</si>
  <si>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</si>
  <si>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</si>
  <si>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</si>
  <si>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</si>
  <si>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</si>
  <si>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</si>
  <si>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</si>
  <si>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</si>
  <si>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</si>
  <si>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</si>
  <si>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</si>
  <si>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</si>
  <si>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</si>
  <si>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</si>
  <si>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</si>
  <si>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</si>
  <si>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</si>
  <si>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</si>
  <si>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</si>
  <si>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</si>
  <si>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</si>
  <si>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</si>
  <si>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</si>
  <si>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</si>
  <si>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</si>
  <si>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</si>
  <si>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</si>
  <si>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</si>
  <si>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</si>
  <si>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</si>
  <si>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</si>
  <si>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</si>
  <si>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</si>
  <si>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</si>
  <si>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</si>
  <si>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</si>
  <si>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</si>
  <si>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</si>
  <si>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</si>
  <si>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</si>
  <si>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</si>
  <si>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</si>
  <si>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</si>
  <si>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</si>
  <si>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</si>
  <si>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</si>
  <si>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</si>
  <si>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</si>
  <si>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</si>
  <si>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</si>
  <si>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</si>
  <si>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</si>
  <si>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</si>
  <si>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</si>
  <si>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</si>
  <si>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</si>
  <si>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</si>
  <si>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</si>
  <si>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</si>
  <si>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</si>
  <si>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</si>
  <si>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</si>
  <si>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</si>
  <si>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</si>
  <si>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</si>
  <si>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</si>
  <si>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</si>
  <si>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</si>
  <si>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</si>
  <si>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</si>
  <si>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</si>
  <si>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</si>
  <si>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</si>
  <si>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</si>
  <si>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</si>
  <si>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</si>
  <si>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</si>
  <si>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</si>
  <si>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</si>
  <si>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</si>
  <si>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</si>
  <si>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</si>
  <si>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</si>
  <si>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</si>
  <si>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</si>
  <si>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</si>
  <si>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</si>
  <si>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</si>
  <si>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</si>
  <si>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</si>
  <si>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</si>
  <si>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</si>
  <si>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</si>
  <si>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</si>
  <si>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</si>
  <si>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</si>
  <si>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</si>
  <si>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</si>
  <si>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</si>
  <si>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</si>
  <si>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</si>
  <si>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</si>
  <si>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</si>
  <si>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</si>
  <si>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</si>
  <si>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</si>
  <si>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</si>
  <si>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</si>
  <si>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</si>
  <si>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</si>
  <si>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</si>
  <si>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</si>
  <si>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</si>
  <si>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</si>
  <si>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</si>
  <si>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</si>
  <si>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</si>
  <si>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</si>
  <si>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</si>
  <si>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</si>
  <si>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</si>
  <si>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</si>
  <si>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</si>
  <si>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</si>
  <si>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</si>
  <si>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</si>
  <si>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</si>
  <si>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</si>
  <si>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</si>
  <si>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</si>
  <si>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</si>
  <si>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</si>
  <si>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</si>
  <si>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</si>
  <si>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</si>
  <si>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</si>
  <si>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</si>
  <si>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</si>
  <si>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</si>
  <si>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</si>
  <si>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</si>
  <si>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</si>
  <si>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</si>
  <si>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</si>
  <si>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</si>
  <si>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</si>
  <si>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</si>
  <si>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</si>
  <si>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</si>
  <si>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</si>
  <si>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</si>
  <si>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</si>
  <si>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</si>
  <si>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</si>
  <si>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</si>
  <si>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</si>
  <si>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</si>
  <si>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</si>
  <si>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</si>
  <si>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</si>
  <si>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</si>
  <si>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</si>
  <si>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</si>
  <si>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</si>
  <si>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</si>
  <si>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</si>
  <si>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</si>
  <si>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</si>
  <si>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</si>
  <si>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</si>
  <si>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</si>
  <si>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</si>
  <si>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</si>
  <si>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</si>
  <si>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</si>
  <si>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</si>
  <si>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</si>
  <si>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</si>
  <si>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</si>
  <si>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</si>
  <si>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</si>
  <si>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</si>
  <si>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</si>
  <si>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</si>
  <si>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</si>
  <si>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</si>
  <si>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</si>
  <si>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</si>
  <si>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</si>
  <si>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</si>
  <si>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</si>
  <si>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</si>
  <si>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</si>
  <si>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</si>
  <si>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</si>
  <si>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</si>
  <si>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</si>
  <si>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</si>
  <si>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</si>
  <si>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</si>
  <si>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</si>
  <si>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</si>
  <si>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</si>
  <si>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</si>
  <si>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</si>
  <si>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</si>
  <si>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</si>
  <si>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</si>
  <si>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</si>
  <si>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</si>
  <si>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</si>
  <si>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</si>
  <si>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</si>
  <si>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</si>
  <si>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</si>
  <si>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</si>
  <si>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</si>
  <si>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</si>
  <si>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</si>
  <si>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</si>
  <si>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</si>
  <si>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</si>
  <si>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</si>
  <si>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</si>
  <si>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</si>
  <si>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</si>
  <si>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</si>
  <si>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</si>
  <si>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</si>
  <si>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</si>
  <si>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</si>
  <si>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</si>
  <si>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</si>
  <si>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</si>
  <si>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</si>
  <si>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</si>
  <si>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</si>
  <si>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</si>
  <si>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</si>
  <si>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</si>
  <si>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</si>
  <si>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</si>
  <si>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</si>
  <si>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</si>
  <si>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</si>
  <si>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</si>
  <si>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</si>
  <si>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</si>
  <si>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</si>
  <si>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</si>
  <si>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</si>
  <si>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</si>
  <si>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</si>
  <si>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</si>
  <si>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</si>
  <si>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</si>
  <si>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</si>
  <si>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</si>
  <si>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</si>
  <si>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</si>
  <si>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</si>
  <si>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</si>
  <si>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</si>
  <si>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</si>
  <si>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</si>
  <si>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</si>
  <si>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</si>
  <si>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</si>
  <si>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</si>
  <si>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</si>
  <si>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</si>
  <si>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</si>
  <si>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</si>
  <si>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</si>
  <si>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</si>
  <si>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</si>
  <si>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</si>
  <si>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</si>
  <si>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</si>
  <si>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</si>
  <si>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</si>
  <si>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</si>
  <si>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</si>
  <si>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</si>
  <si>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</si>
  <si>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</si>
  <si>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</si>
  <si>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</si>
  <si>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</si>
  <si>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</si>
  <si>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</si>
  <si>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</si>
  <si>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</si>
  <si>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</si>
  <si>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</si>
  <si>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</si>
  <si>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</si>
  <si>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</si>
  <si>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</si>
  <si>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</si>
  <si>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</si>
  <si>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</si>
  <si>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</si>
  <si>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</si>
  <si>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</si>
  <si>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</si>
  <si>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</si>
  <si>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</si>
  <si>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</si>
  <si>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</si>
  <si>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</si>
  <si>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</si>
  <si>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</si>
  <si>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</si>
  <si>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</si>
  <si>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</si>
  <si>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</si>
  <si>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</si>
  <si>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</si>
  <si>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</si>
  <si>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</si>
  <si>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</si>
  <si>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</si>
  <si>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</si>
  <si>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</si>
  <si>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</si>
  <si>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</si>
  <si>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</si>
  <si>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</si>
  <si>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</si>
  <si>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</si>
  <si>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</si>
  <si>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</si>
  <si>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</si>
  <si>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</si>
  <si>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</si>
  <si>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</si>
  <si>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</si>
  <si>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</si>
  <si>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</si>
  <si>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</si>
  <si>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</si>
  <si>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</si>
  <si>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</si>
  <si>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</si>
  <si>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</si>
  <si>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</si>
  <si>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</si>
  <si>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</si>
  <si>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</si>
  <si>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</si>
  <si>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</si>
  <si>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</si>
  <si>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</si>
  <si>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</si>
  <si>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</si>
  <si>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</si>
  <si>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</si>
  <si>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</si>
  <si>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</si>
  <si>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</si>
  <si>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</si>
  <si>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</si>
  <si>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</si>
  <si>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</si>
  <si>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</si>
  <si>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</si>
  <si>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</si>
  <si>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</si>
  <si>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</si>
  <si>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</si>
  <si>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</si>
  <si>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</si>
  <si>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</si>
  <si>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</si>
  <si>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</si>
  <si>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</si>
  <si>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</si>
  <si>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</si>
  <si>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</si>
  <si>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</si>
  <si>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</si>
  <si>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</si>
  <si>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</si>
  <si>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</si>
  <si>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</si>
  <si>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</si>
  <si>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</si>
  <si>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</si>
  <si>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</si>
  <si>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</si>
  <si>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</si>
  <si>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</si>
  <si>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</si>
  <si>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</si>
  <si>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</si>
  <si>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</si>
  <si>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</si>
  <si>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</si>
  <si>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</si>
  <si>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</si>
  <si>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</si>
  <si>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</si>
  <si>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</si>
  <si>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</si>
  <si>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</si>
  <si>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</si>
  <si>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</si>
  <si>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</si>
  <si>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</si>
  <si>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</si>
  <si>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</si>
  <si>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</si>
  <si>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</si>
  <si>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</si>
  <si>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</si>
  <si>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</si>
  <si>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</si>
  <si>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</si>
  <si>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</si>
  <si>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</si>
  <si>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</si>
  <si>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</si>
  <si>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</si>
  <si>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</si>
  <si>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</si>
  <si>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</si>
  <si>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</si>
  <si>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</si>
  <si>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</si>
  <si>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</si>
  <si>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</si>
  <si>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</si>
  <si>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</si>
  <si>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</si>
  <si>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</si>
  <si>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</si>
  <si>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</si>
  <si>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</si>
  <si>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</si>
  <si>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</si>
  <si>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</si>
  <si>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</si>
  <si>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</si>
  <si>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</si>
  <si>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</si>
  <si>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</si>
  <si>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</si>
  <si>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</si>
  <si>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</si>
  <si>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</si>
  <si>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</si>
  <si>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</si>
  <si>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</si>
  <si>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</si>
  <si>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</si>
  <si>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</si>
  <si>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</si>
  <si>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</si>
  <si>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</si>
  <si>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</si>
  <si>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</si>
  <si>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</si>
  <si>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</si>
  <si>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</si>
  <si>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</si>
  <si>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</si>
  <si>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</si>
  <si>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</si>
  <si>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</si>
  <si>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</si>
  <si>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</si>
  <si>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</si>
  <si>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</si>
  <si>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</si>
  <si>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</si>
  <si>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</si>
  <si>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</si>
  <si>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</si>
  <si>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</si>
  <si>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</si>
  <si>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</si>
  <si>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</si>
  <si>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</si>
  <si>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</si>
  <si>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</si>
  <si>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</si>
  <si>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</si>
  <si>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</si>
  <si>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</si>
  <si>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</si>
  <si>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</si>
  <si>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</si>
  <si>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</si>
  <si>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</si>
  <si>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</si>
  <si>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</si>
  <si>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</si>
  <si>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</si>
  <si>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</si>
  <si>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</si>
  <si>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</si>
  <si>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</si>
  <si>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</si>
  <si>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</si>
  <si>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</si>
  <si>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</si>
  <si>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</si>
  <si>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</si>
  <si>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</si>
  <si>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</si>
  <si>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</si>
  <si>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</si>
  <si>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</si>
  <si>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</si>
  <si>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</si>
  <si>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</si>
  <si>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</si>
  <si>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</si>
  <si>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</si>
  <si>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</si>
  <si>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</si>
  <si>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</si>
  <si>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</si>
  <si>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</si>
  <si>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</si>
  <si>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</si>
  <si>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</si>
  <si>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</si>
  <si>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</si>
  <si>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</si>
  <si>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</si>
  <si>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</si>
  <si>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</si>
  <si>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</si>
  <si>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</si>
  <si>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</si>
  <si>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</si>
  <si>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</si>
  <si>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</si>
  <si>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</si>
  <si>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</si>
  <si>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</si>
  <si>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</si>
  <si>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</si>
  <si>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</si>
  <si>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</si>
  <si>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</si>
  <si>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</si>
  <si>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</si>
  <si>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</si>
  <si>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</si>
  <si>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</si>
  <si>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</si>
  <si>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</si>
  <si>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</si>
  <si>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</si>
  <si>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</si>
  <si>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</si>
  <si>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</si>
  <si>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</si>
  <si>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</si>
  <si>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</si>
  <si>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</si>
  <si>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</si>
  <si>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</si>
  <si>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</si>
  <si>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</si>
  <si>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</si>
  <si>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</si>
  <si>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</si>
  <si>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</si>
  <si>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</si>
  <si>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</si>
  <si>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</si>
  <si>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</si>
  <si>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</si>
  <si>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</si>
  <si>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</si>
  <si>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</si>
  <si>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</si>
  <si>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</si>
  <si>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</si>
  <si>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</si>
  <si>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</si>
  <si>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</si>
  <si>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</si>
  <si>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</si>
  <si>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</si>
  <si>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</si>
  <si>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</si>
  <si>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</si>
  <si>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</si>
  <si>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</si>
  <si>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</si>
  <si>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</si>
  <si>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</si>
  <si>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</si>
  <si>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</si>
  <si>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</si>
  <si>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</si>
  <si>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</si>
  <si>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</si>
  <si>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</si>
  <si>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</si>
  <si>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</si>
  <si>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</si>
  <si>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</si>
  <si>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</si>
  <si>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</si>
  <si>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</si>
  <si>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</si>
  <si>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</si>
  <si>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</si>
  <si>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</si>
  <si>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</si>
  <si>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</si>
  <si>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</si>
  <si>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</si>
  <si>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</si>
  <si>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</si>
  <si>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</si>
  <si>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</si>
  <si>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</si>
  <si>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</si>
  <si>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</si>
  <si>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</si>
  <si>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</si>
  <si>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</si>
  <si>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</si>
  <si>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</si>
  <si>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</si>
  <si>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</si>
  <si>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</si>
  <si>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</si>
  <si>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</si>
  <si>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</si>
  <si>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</si>
  <si>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</si>
  <si>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</si>
  <si>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</si>
  <si>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</si>
  <si>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</si>
  <si>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</si>
  <si>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</si>
  <si>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</si>
  <si>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</si>
  <si>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</si>
  <si>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</si>
  <si>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</si>
  <si>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</si>
  <si>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</si>
  <si>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</si>
  <si>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</si>
  <si>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</si>
  <si>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</si>
  <si>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</si>
  <si>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</si>
  <si>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</si>
  <si>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</si>
  <si>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</si>
  <si>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</si>
  <si>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</si>
  <si>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</si>
  <si>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</si>
  <si>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</si>
  <si>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</si>
  <si>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</si>
  <si>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</si>
  <si>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</si>
  <si>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</si>
  <si>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</si>
  <si>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</si>
  <si>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</si>
  <si>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</si>
  <si>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</si>
  <si>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</si>
  <si>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</si>
  <si>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</si>
  <si>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</si>
  <si>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</si>
  <si>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</si>
  <si>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</si>
  <si>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</si>
  <si>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</si>
  <si>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</si>
  <si>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</si>
  <si>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</si>
  <si>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</si>
  <si>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</si>
  <si>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</si>
  <si>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</si>
  <si>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</si>
  <si>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</si>
  <si>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</si>
  <si>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</si>
  <si>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</si>
  <si>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</si>
  <si>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</si>
  <si>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</si>
  <si>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</si>
  <si>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</si>
  <si>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</si>
  <si>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</si>
  <si>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</si>
  <si>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</si>
  <si>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</si>
  <si>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</si>
  <si>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</si>
  <si>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</si>
  <si>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</si>
  <si>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</si>
  <si>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</si>
  <si>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</si>
  <si>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</si>
  <si>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</si>
  <si>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</si>
  <si>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</si>
  <si>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</si>
  <si>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</si>
  <si>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</si>
  <si>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</si>
  <si>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</si>
  <si>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</si>
  <si>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</si>
  <si>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</si>
  <si>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</si>
  <si>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</si>
  <si>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</si>
  <si>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</si>
  <si>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</si>
  <si>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</si>
  <si>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</si>
  <si>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</si>
  <si>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</si>
  <si>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</si>
  <si>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</si>
  <si>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</si>
  <si>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</si>
  <si>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</si>
  <si>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</si>
  <si>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</si>
  <si>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</si>
  <si>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</si>
  <si>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</si>
  <si>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</si>
  <si>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</si>
  <si>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</si>
  <si>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</si>
  <si>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</si>
  <si>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</si>
  <si>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</si>
  <si>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</si>
  <si>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</si>
  <si>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</si>
  <si>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</si>
  <si>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</si>
  <si>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</si>
  <si>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</si>
  <si>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</si>
  <si>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</si>
  <si>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</si>
  <si>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</si>
  <si>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</si>
  <si>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</si>
  <si>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</si>
  <si>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</si>
  <si>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</si>
  <si>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</si>
  <si>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</si>
  <si>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</si>
  <si>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</si>
  <si>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</si>
  <si>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</si>
  <si>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</si>
  <si>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</si>
  <si>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</si>
  <si>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</si>
  <si>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</si>
  <si>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</si>
  <si>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</si>
  <si>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</si>
  <si>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</si>
  <si>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</si>
  <si>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</si>
  <si>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</si>
  <si>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</si>
  <si>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</si>
  <si>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</si>
  <si>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</si>
  <si>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</si>
  <si>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</si>
  <si>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</si>
  <si>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</si>
  <si>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</si>
  <si>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</si>
  <si>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</si>
  <si>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</si>
  <si>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</si>
  <si>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</si>
  <si>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</si>
  <si>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</si>
  <si>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</si>
  <si>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</si>
  <si>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</si>
  <si>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</si>
  <si>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</si>
  <si>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</si>
  <si>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</si>
  <si>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</si>
  <si>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</si>
  <si>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</si>
  <si>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</si>
  <si>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</si>
  <si>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</si>
  <si>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</si>
  <si>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</si>
  <si>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</si>
  <si>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</si>
  <si>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</si>
  <si>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</si>
  <si>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</si>
  <si>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</si>
  <si>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</si>
  <si>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</si>
  <si>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</si>
  <si>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</si>
  <si>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</si>
  <si>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</si>
  <si>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</si>
  <si>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</si>
  <si>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</si>
  <si>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</si>
  <si>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</si>
  <si>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</si>
  <si>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</si>
  <si>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</si>
  <si>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</si>
  <si>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</si>
  <si>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</si>
  <si>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</si>
  <si>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</si>
  <si>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</si>
  <si>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</si>
  <si>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</si>
  <si>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</si>
  <si>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</si>
  <si>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</si>
  <si>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</si>
  <si>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</si>
  <si>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</si>
  <si>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</si>
  <si>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</si>
  <si>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</si>
  <si>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</si>
  <si>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</si>
  <si>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</si>
  <si>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</si>
  <si>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</si>
  <si>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</si>
  <si>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</si>
  <si>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</si>
  <si>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</si>
  <si>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</si>
  <si>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</si>
  <si>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</si>
  <si>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</si>
  <si>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</si>
  <si>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</si>
  <si>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</si>
  <si>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</si>
  <si>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</si>
  <si>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</si>
  <si>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</si>
  <si>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</si>
  <si>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</si>
  <si>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</si>
  <si>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</si>
  <si>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</si>
  <si>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</si>
  <si>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</si>
  <si>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</si>
  <si>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</si>
  <si>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</si>
  <si>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</si>
  <si>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</si>
  <si>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</si>
  <si>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</si>
  <si>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</si>
  <si>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</si>
  <si>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</si>
  <si>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</si>
  <si>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</si>
  <si>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</si>
  <si>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</si>
  <si>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</si>
  <si>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</si>
  <si>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</si>
  <si>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</si>
  <si>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</si>
  <si>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</si>
  <si>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</si>
  <si>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</si>
  <si>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</si>
  <si>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</si>
  <si>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</si>
  <si>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</si>
  <si>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</si>
  <si>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</si>
  <si>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</si>
  <si>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</si>
  <si>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</si>
  <si>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</si>
  <si>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</si>
  <si>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</si>
  <si>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</si>
  <si>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</si>
  <si>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</si>
  <si>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</si>
  <si>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</si>
  <si>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</si>
  <si>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</si>
  <si>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</si>
  <si>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</si>
  <si>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</si>
  <si>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</si>
  <si>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</si>
  <si>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</si>
  <si>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</si>
  <si>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</si>
  <si>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</si>
  <si>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</si>
  <si>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</si>
  <si>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</si>
  <si>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</si>
  <si>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</si>
  <si>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</si>
  <si>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</si>
  <si>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</si>
  <si>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</si>
  <si>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</si>
  <si>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</si>
  <si>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</si>
  <si>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</si>
  <si>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</si>
  <si>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</si>
  <si>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</si>
  <si>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</si>
  <si>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</si>
  <si>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</si>
  <si>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</si>
  <si>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</si>
  <si>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</si>
  <si>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</si>
  <si>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</si>
  <si>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</si>
  <si>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</si>
  <si>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</si>
  <si>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</si>
  <si>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</si>
  <si>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</si>
  <si>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</si>
  <si>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</si>
  <si>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</si>
  <si>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</si>
  <si>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</si>
  <si>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</si>
  <si>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</si>
  <si>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</si>
  <si>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</si>
  <si>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</si>
  <si>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</si>
  <si>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</si>
  <si>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</si>
  <si>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</si>
  <si>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</si>
  <si>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</si>
  <si>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</si>
  <si>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</si>
  <si>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</si>
  <si>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</si>
  <si>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</si>
  <si>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</si>
  <si>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</si>
  <si>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</si>
  <si>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</si>
  <si>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</si>
  <si>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</si>
  <si>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</si>
  <si>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</si>
  <si>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</si>
  <si>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</si>
  <si>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</si>
  <si>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</si>
  <si>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</si>
  <si>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</si>
  <si>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</si>
  <si>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</si>
  <si>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</si>
  <si>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</si>
  <si>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</si>
  <si>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</si>
  <si>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</si>
  <si>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</si>
  <si>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</si>
  <si>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</si>
  <si>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</si>
  <si>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</si>
  <si>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</si>
  <si>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</si>
  <si>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</si>
  <si>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</si>
  <si>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</si>
  <si>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</si>
  <si>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</si>
  <si>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</si>
  <si>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</si>
  <si>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</si>
  <si>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</si>
  <si>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</si>
  <si>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</si>
  <si>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</si>
  <si>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</si>
  <si>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</si>
  <si>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</si>
  <si>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</si>
  <si>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</si>
  <si>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</si>
  <si>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</si>
  <si>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</si>
  <si>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</si>
  <si>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</si>
  <si>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</si>
  <si>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</si>
  <si>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</si>
  <si>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</si>
  <si>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</si>
  <si>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</si>
  <si>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</si>
  <si>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</si>
  <si>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</si>
  <si>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</si>
  <si>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</si>
  <si>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</si>
  <si>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</si>
  <si>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</si>
  <si>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</si>
  <si>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</si>
  <si>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</si>
  <si>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</si>
  <si>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</si>
  <si>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</si>
  <si>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</si>
  <si>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</si>
  <si>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</si>
  <si>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</si>
  <si>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</si>
  <si>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</si>
  <si>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</si>
  <si>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</si>
  <si>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</si>
  <si>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</si>
  <si>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</si>
  <si>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</si>
  <si>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</si>
  <si>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</si>
  <si>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</si>
  <si>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</si>
  <si>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</si>
  <si>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</si>
  <si>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</si>
  <si>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</si>
  <si>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</si>
  <si>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</si>
  <si>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</si>
  <si>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</si>
  <si>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</si>
  <si>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</si>
  <si>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</si>
  <si>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</si>
  <si>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</si>
  <si>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</si>
  <si>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</si>
  <si>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</si>
  <si>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</si>
  <si>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</si>
  <si>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</si>
  <si>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</si>
  <si>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</si>
  <si>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</si>
  <si>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</si>
  <si>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</si>
  <si>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</si>
  <si>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</si>
  <si>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</si>
  <si>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</si>
  <si>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</si>
  <si>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</si>
  <si>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</si>
  <si>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</si>
  <si>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</si>
  <si>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</si>
  <si>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</si>
  <si>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</si>
  <si>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</si>
  <si>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</si>
  <si>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</si>
  <si>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</si>
  <si>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</si>
  <si>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</si>
  <si>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</si>
  <si>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</si>
  <si>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</si>
  <si>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</si>
  <si>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</si>
  <si>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</si>
  <si>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</si>
  <si>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</si>
  <si>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</si>
  <si>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</si>
  <si>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</si>
  <si>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</si>
  <si>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</si>
  <si>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</si>
  <si>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</si>
  <si>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</si>
  <si>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</si>
  <si>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</si>
  <si>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</si>
  <si>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</si>
  <si>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</si>
  <si>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</si>
  <si>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</si>
  <si>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</si>
  <si>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</si>
  <si>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</si>
  <si>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</si>
  <si>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</si>
  <si>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</si>
  <si>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</si>
  <si>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</si>
  <si>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</si>
  <si>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</si>
  <si>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</si>
  <si>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</si>
  <si>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</si>
  <si>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</si>
  <si>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</si>
  <si>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</si>
  <si>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</si>
  <si>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</si>
  <si>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</si>
  <si>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</si>
  <si>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</si>
  <si>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</si>
  <si>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</si>
  <si>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</si>
  <si>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</si>
  <si>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</si>
  <si>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</si>
  <si>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</si>
  <si>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</si>
  <si>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</si>
  <si>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</si>
  <si>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</si>
  <si>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</si>
  <si>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</si>
  <si>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</si>
  <si>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</si>
  <si>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</si>
  <si>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</si>
  <si>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</si>
  <si>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</si>
  <si>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</si>
  <si>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</si>
  <si>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</si>
  <si>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</si>
  <si>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</si>
  <si>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</si>
  <si>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</si>
  <si>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</si>
  <si>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</si>
  <si>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</si>
  <si>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</si>
  <si>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</si>
  <si>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</si>
  <si>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</si>
  <si>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</si>
  <si>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</si>
  <si>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</si>
  <si>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</si>
  <si>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</si>
  <si>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</si>
  <si>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</si>
  <si>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</si>
  <si>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</si>
  <si>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</si>
  <si>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</si>
  <si>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</si>
  <si>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</si>
  <si>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</si>
  <si>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</si>
  <si>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</si>
  <si>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</si>
  <si>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</si>
  <si>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</si>
  <si>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</si>
  <si>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</si>
  <si>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</si>
  <si>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</si>
  <si>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</si>
  <si>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</si>
  <si>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</si>
  <si>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</si>
  <si>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</si>
  <si>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</si>
  <si>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</si>
  <si>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</si>
  <si>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</si>
  <si>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</si>
  <si>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</si>
  <si>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</si>
  <si>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</si>
  <si>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</si>
  <si>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</si>
  <si>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</si>
  <si>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</si>
  <si>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</si>
  <si>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</si>
  <si>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</si>
  <si>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</si>
  <si>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</si>
  <si>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</si>
  <si>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</si>
  <si>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</si>
  <si>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</si>
  <si>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</si>
  <si>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</si>
  <si>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</si>
  <si>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</si>
  <si>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</si>
  <si>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</si>
  <si>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</si>
  <si>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</si>
  <si>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</si>
  <si>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</si>
  <si>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</si>
  <si>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</si>
  <si>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</si>
  <si>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</si>
  <si>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</si>
  <si>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</si>
  <si>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</si>
  <si>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</si>
  <si>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</si>
  <si>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</si>
  <si>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</si>
  <si>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</si>
  <si>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</si>
  <si>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</si>
  <si>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</si>
  <si>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</si>
  <si>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</si>
  <si>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</si>
  <si>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</si>
  <si>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</si>
  <si>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</si>
  <si>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</si>
  <si>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</si>
  <si>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</si>
  <si>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</si>
  <si>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</si>
  <si>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</si>
  <si>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</si>
  <si>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</si>
  <si>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</si>
  <si>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</si>
  <si>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</si>
  <si>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</si>
  <si>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</si>
  <si>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</si>
  <si>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</si>
  <si>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</si>
  <si>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</si>
  <si>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</si>
  <si>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</si>
  <si>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</si>
  <si>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</si>
  <si>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</si>
  <si>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</si>
  <si>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</si>
  <si>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</si>
  <si>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</si>
  <si>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</si>
  <si>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</si>
  <si>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</si>
  <si>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</si>
  <si>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</si>
  <si>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</si>
  <si>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</si>
  <si>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</si>
  <si>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</si>
  <si>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</si>
  <si>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</si>
  <si>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</si>
  <si>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</si>
  <si>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</si>
  <si>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</si>
  <si>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</si>
  <si>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</si>
  <si>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</si>
  <si>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</si>
  <si>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</si>
  <si>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</si>
  <si>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</si>
  <si>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</si>
  <si>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</si>
  <si>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</si>
  <si>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</si>
  <si>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</si>
  <si>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</si>
  <si>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</si>
  <si>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</si>
  <si>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</si>
  <si>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</si>
  <si>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</si>
  <si>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</si>
  <si>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</si>
  <si>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</si>
  <si>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</si>
  <si>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</si>
  <si>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</si>
  <si>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</si>
  <si>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</si>
  <si>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</si>
  <si>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</si>
  <si>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</si>
  <si>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</si>
  <si>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</si>
  <si>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</si>
  <si>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</si>
  <si>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</si>
  <si>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</si>
  <si>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</si>
  <si>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</si>
  <si>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</si>
  <si>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</si>
  <si>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</si>
  <si>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</si>
  <si>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</si>
  <si>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</si>
  <si>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</si>
  <si>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</si>
  <si>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</si>
  <si>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</si>
  <si>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</si>
  <si>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</si>
  <si>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</si>
  <si>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</si>
  <si>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</si>
  <si>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</si>
  <si>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</si>
  <si>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</si>
  <si>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</si>
  <si>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</si>
  <si>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</si>
  <si>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</si>
  <si>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</si>
  <si>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</si>
  <si>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</si>
  <si>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</si>
  <si>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</si>
  <si>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</si>
  <si>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</si>
  <si>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</si>
  <si>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</si>
  <si>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</si>
  <si>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</si>
  <si>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</si>
  <si>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</si>
  <si>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</si>
  <si>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</si>
  <si>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</si>
  <si>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</si>
  <si>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</si>
  <si>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</si>
  <si>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</si>
  <si>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</si>
  <si>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</si>
  <si>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</si>
  <si>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</si>
  <si>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</si>
  <si>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</si>
  <si>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</si>
  <si>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</si>
  <si>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</si>
  <si>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</si>
  <si>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</si>
  <si>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</si>
  <si>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</si>
  <si>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</si>
  <si>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</si>
  <si>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</si>
  <si>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</si>
  <si>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</si>
  <si>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</si>
  <si>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</si>
  <si>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</si>
  <si>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</si>
  <si>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</si>
  <si>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</si>
  <si>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</si>
  <si>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</si>
  <si>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</si>
  <si>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</si>
  <si>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</si>
  <si>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</si>
  <si>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</si>
  <si>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</si>
  <si>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</si>
  <si>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</si>
  <si>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</si>
  <si>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</si>
  <si>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</si>
  <si>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</si>
  <si>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</si>
  <si>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</si>
  <si>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</si>
  <si>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</si>
  <si>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</si>
  <si>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</si>
  <si>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</si>
  <si>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</si>
  <si>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</si>
  <si>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</si>
  <si>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</si>
  <si>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</si>
  <si>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</si>
  <si>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</si>
  <si>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</si>
  <si>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</si>
  <si>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</si>
  <si>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</si>
  <si>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</si>
  <si>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</si>
  <si>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</si>
  <si>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</si>
  <si>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</si>
  <si>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</si>
  <si>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</si>
  <si>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</si>
  <si>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</si>
  <si>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</si>
  <si>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</si>
  <si>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</si>
  <si>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</si>
  <si>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</si>
  <si>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</si>
  <si>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</si>
  <si>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</si>
  <si>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</si>
  <si>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</si>
  <si>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</si>
  <si>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</si>
  <si>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</si>
  <si>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</si>
  <si>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</si>
  <si>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</si>
  <si>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</si>
  <si>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</si>
  <si>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</si>
  <si>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</si>
  <si>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</si>
  <si>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</si>
  <si>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</si>
  <si>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</si>
  <si>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</si>
  <si>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</si>
  <si>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</si>
  <si>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</si>
  <si>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</si>
  <si>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</si>
  <si>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</si>
  <si>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</si>
  <si>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</si>
  <si>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</si>
  <si>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</si>
  <si>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</si>
  <si>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</si>
  <si>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</si>
  <si>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</si>
  <si>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</si>
  <si>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</si>
  <si>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</si>
  <si>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</si>
  <si>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</si>
  <si>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</si>
  <si>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</si>
  <si>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</si>
  <si>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</si>
  <si>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</si>
  <si>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</si>
  <si>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</si>
  <si>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</si>
  <si>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</si>
  <si>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</si>
  <si>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</si>
  <si>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</si>
  <si>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</si>
  <si>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</si>
  <si>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</si>
  <si>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</si>
  <si>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</si>
  <si>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</si>
  <si>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</si>
  <si>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</si>
  <si>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</si>
  <si>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</si>
  <si>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</si>
  <si>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</si>
  <si>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</si>
  <si>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</si>
  <si>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</si>
  <si>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</si>
  <si>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</si>
  <si>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</si>
  <si>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</si>
  <si>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</si>
  <si>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</si>
  <si>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</si>
  <si>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</si>
  <si>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</si>
  <si>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</si>
  <si>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</si>
  <si>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</si>
  <si>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</si>
  <si>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</si>
  <si>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</si>
  <si>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</si>
  <si>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</si>
  <si>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</si>
  <si>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</si>
  <si>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</si>
  <si>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</si>
  <si>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</si>
  <si>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</si>
  <si>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</si>
  <si>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</si>
  <si>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</si>
  <si>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</si>
  <si>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</si>
  <si>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</si>
  <si>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</si>
  <si>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</si>
  <si>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</si>
  <si>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</si>
  <si>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</si>
  <si>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</si>
  <si>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</si>
  <si>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</si>
  <si>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</si>
  <si>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</si>
  <si>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</si>
  <si>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</si>
  <si>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</si>
  <si>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</si>
  <si>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</si>
  <si>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</si>
  <si>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</si>
  <si>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</si>
  <si>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</si>
  <si>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</si>
  <si>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</si>
  <si>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</si>
  <si>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</si>
  <si>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</si>
  <si>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</si>
  <si>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</si>
  <si>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</si>
  <si>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</si>
  <si>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</si>
  <si>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</si>
  <si>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</si>
  <si>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</si>
  <si>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</si>
  <si>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</si>
  <si>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</si>
  <si>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</si>
  <si>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</si>
  <si>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</si>
  <si>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</si>
  <si>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</si>
  <si>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</si>
  <si>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</si>
  <si>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</si>
  <si>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</si>
  <si>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</si>
  <si>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</si>
  <si>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</si>
  <si>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</si>
  <si>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</si>
  <si>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</si>
  <si>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</si>
  <si>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</si>
  <si>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</si>
  <si>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</si>
  <si>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</si>
  <si>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</si>
  <si>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</si>
  <si>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</si>
  <si>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</si>
  <si>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</si>
  <si>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</si>
  <si>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</si>
  <si>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</si>
  <si>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</si>
  <si>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</si>
  <si>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</si>
  <si>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</si>
  <si>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</si>
  <si>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</si>
  <si>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</si>
  <si>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</si>
  <si>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</si>
  <si>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</si>
  <si>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</si>
  <si>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</si>
  <si>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</si>
  <si>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</si>
  <si>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</si>
  <si>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</si>
  <si>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</si>
  <si>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</si>
  <si>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</si>
  <si>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</si>
  <si>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</si>
  <si>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</si>
  <si>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</si>
  <si>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</si>
  <si>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</si>
  <si>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</si>
  <si>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</si>
  <si>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</si>
  <si>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</si>
  <si>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</si>
  <si>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</si>
  <si>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</si>
  <si>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</si>
  <si>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</si>
  <si>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</si>
  <si>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</si>
  <si>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</si>
  <si>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</si>
  <si>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</si>
  <si>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</si>
  <si>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</si>
  <si>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</si>
  <si>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</si>
  <si>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</si>
  <si>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</si>
  <si>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</si>
  <si>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</si>
  <si>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</si>
  <si>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</si>
  <si>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</si>
  <si>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</si>
  <si>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</si>
  <si>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</si>
  <si>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</si>
  <si>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</si>
  <si>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</si>
  <si>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</si>
  <si>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</si>
  <si>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</si>
  <si>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</si>
  <si>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</si>
  <si>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</si>
  <si>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</si>
  <si>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</si>
  <si>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</si>
  <si>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</si>
  <si>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</si>
  <si>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</si>
  <si>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</si>
  <si>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</si>
  <si>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</si>
  <si>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</si>
  <si>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</si>
  <si>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</si>
  <si>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</si>
  <si>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</si>
  <si>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</si>
  <si>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</si>
  <si>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</si>
  <si>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</si>
  <si>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</si>
  <si>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</si>
  <si>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</si>
  <si>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</si>
  <si>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</si>
  <si>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</si>
  <si>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</si>
  <si>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</si>
  <si>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</si>
  <si>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</si>
  <si>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</si>
  <si>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</si>
  <si>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</si>
  <si>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</si>
  <si>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</si>
  <si>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</si>
  <si>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</si>
  <si>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</si>
  <si>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</si>
  <si>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</si>
  <si>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</si>
  <si>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</si>
  <si>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</si>
  <si>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</si>
  <si>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</si>
  <si>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</si>
  <si>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</si>
  <si>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</si>
  <si>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</si>
  <si>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</si>
  <si>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</si>
  <si>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</si>
  <si>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</si>
  <si>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</si>
  <si>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</si>
  <si>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</si>
  <si>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</si>
  <si>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</si>
  <si>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</si>
  <si>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</si>
  <si>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</si>
  <si>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</si>
  <si>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</si>
  <si>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</si>
  <si>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</si>
  <si>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</si>
  <si>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</si>
  <si>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</si>
  <si>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</si>
  <si>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</si>
  <si>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</si>
  <si>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</si>
  <si>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</si>
  <si>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</si>
  <si>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</si>
  <si>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</si>
  <si>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</si>
  <si>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</si>
  <si>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</si>
  <si>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</si>
  <si>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</si>
  <si>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</si>
  <si>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</si>
  <si>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</si>
  <si>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</si>
  <si>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</si>
  <si>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</si>
  <si>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</si>
  <si>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</si>
  <si>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</si>
  <si>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</si>
  <si>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</si>
  <si>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</si>
  <si>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</si>
  <si>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</si>
  <si>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</si>
  <si>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</si>
  <si>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</si>
  <si>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</si>
  <si>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</si>
  <si>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</si>
  <si>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</si>
  <si>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</si>
  <si>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</si>
  <si>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</si>
  <si>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</si>
  <si>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</si>
  <si>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</si>
  <si>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</si>
  <si>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</si>
  <si>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</si>
  <si>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</si>
  <si>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</si>
  <si>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</si>
  <si>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</si>
  <si>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</si>
  <si>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</si>
  <si>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</si>
  <si>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</si>
  <si>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</si>
  <si>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</si>
  <si>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</si>
  <si>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</si>
  <si>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</si>
  <si>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</si>
  <si>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</si>
  <si>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</si>
  <si>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</si>
  <si>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</si>
  <si>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</si>
  <si>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</si>
  <si>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</si>
  <si>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</si>
  <si>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</si>
  <si>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</si>
  <si>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</si>
  <si>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</si>
  <si>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</si>
  <si>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</si>
  <si>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</si>
  <si>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</si>
  <si>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</si>
  <si>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</si>
  <si>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</si>
  <si>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</si>
  <si>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</si>
  <si>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</si>
  <si>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</si>
  <si>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</si>
  <si>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</si>
  <si>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</si>
  <si>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</si>
  <si>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</si>
  <si>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</si>
  <si>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</si>
  <si>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</si>
  <si>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</si>
  <si>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</si>
  <si>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</si>
  <si>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</si>
  <si>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</si>
  <si>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</si>
  <si>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</si>
  <si>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</si>
  <si>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</si>
  <si>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</si>
  <si>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</si>
  <si>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</si>
  <si>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</si>
  <si>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</si>
  <si>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</si>
  <si>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</si>
  <si>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</si>
  <si>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</si>
  <si>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</si>
  <si>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</si>
  <si>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</si>
  <si>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</si>
  <si>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</si>
  <si>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</si>
  <si>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</si>
  <si>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</si>
  <si>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</si>
  <si>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</si>
  <si>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</si>
  <si>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</si>
  <si>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</si>
  <si>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</si>
  <si>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</si>
  <si>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</si>
  <si>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</si>
  <si>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</si>
  <si>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</si>
  <si>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</si>
  <si>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</si>
  <si>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</si>
  <si>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</si>
  <si>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</si>
  <si>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</si>
  <si>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</si>
  <si>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</si>
  <si>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</si>
  <si>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</si>
  <si>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</si>
  <si>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</si>
  <si>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</si>
  <si>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</si>
  <si>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</si>
  <si>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</si>
  <si>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</si>
  <si>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</si>
  <si>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</si>
  <si>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</si>
  <si>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</si>
  <si>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</si>
  <si>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</si>
  <si>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</si>
  <si>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</si>
  <si>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</si>
  <si>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</si>
  <si>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</si>
  <si>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</si>
  <si>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</si>
  <si>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</si>
  <si>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</si>
  <si>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</si>
  <si>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</si>
  <si>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</si>
  <si>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</si>
  <si>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</si>
  <si>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</si>
  <si>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</si>
  <si>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</si>
  <si>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</si>
  <si>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</si>
  <si>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</si>
  <si>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</si>
  <si>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</si>
  <si>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</si>
  <si>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</si>
  <si>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</si>
  <si>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</si>
  <si>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</si>
  <si>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</si>
  <si>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</si>
  <si>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</si>
  <si>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</si>
  <si>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</si>
  <si>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</si>
  <si>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</si>
  <si>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</si>
  <si>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</si>
  <si>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</si>
  <si>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</si>
  <si>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</si>
  <si>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</si>
  <si>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</si>
  <si>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</si>
  <si>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</si>
  <si>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</si>
  <si>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</si>
  <si>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</si>
  <si>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</si>
  <si>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</si>
  <si>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</si>
  <si>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</si>
  <si>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</si>
  <si>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</si>
  <si>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</si>
  <si>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</si>
  <si>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</si>
  <si>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</si>
  <si>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</si>
  <si>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</si>
  <si>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</si>
  <si>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</si>
  <si>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</si>
  <si>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</si>
  <si>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</si>
  <si>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</si>
  <si>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</si>
  <si>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</si>
  <si>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</si>
  <si>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</si>
  <si>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</si>
  <si>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</si>
  <si>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</si>
  <si>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</si>
  <si>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</si>
  <si>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</si>
  <si>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</si>
  <si>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</si>
  <si>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</si>
  <si>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</si>
  <si>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</si>
  <si>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</si>
  <si>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</si>
  <si>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</si>
  <si>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</si>
  <si>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</si>
  <si>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</si>
  <si>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</si>
  <si>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</si>
  <si>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</si>
  <si>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</si>
  <si>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</si>
  <si>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</si>
  <si>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</si>
  <si>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</si>
  <si>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</si>
  <si>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</si>
  <si>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</si>
  <si>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</si>
  <si>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</si>
  <si>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</si>
  <si>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</si>
  <si>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</si>
  <si>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</si>
  <si>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</si>
  <si>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</si>
  <si>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</si>
  <si>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</si>
  <si>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</si>
  <si>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</si>
  <si>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</si>
  <si>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</si>
  <si>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</si>
  <si>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</si>
  <si>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</si>
  <si>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</si>
  <si>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</si>
  <si>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</si>
  <si>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</si>
  <si>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</si>
  <si>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</si>
  <si>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</si>
  <si>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</si>
  <si>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</si>
  <si>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</si>
  <si>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</si>
  <si>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</si>
  <si>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</si>
  <si>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</si>
  <si>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</si>
  <si>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</si>
  <si>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</si>
  <si>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</si>
  <si>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</si>
  <si>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</si>
  <si>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</si>
  <si>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</si>
  <si>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</si>
  <si>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</si>
  <si>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</si>
  <si>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</si>
  <si>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</si>
  <si>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</si>
  <si>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</si>
  <si>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</si>
  <si>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</si>
  <si>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</si>
  <si>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</si>
  <si>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</si>
  <si>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</si>
  <si>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</si>
  <si>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</si>
  <si>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</si>
  <si>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</si>
  <si>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</si>
  <si>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</si>
  <si>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</si>
  <si>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</si>
  <si>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</si>
  <si>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</si>
  <si>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</si>
  <si>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</si>
  <si>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</si>
  <si>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</si>
  <si>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</si>
  <si>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</si>
  <si>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</si>
  <si>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</si>
  <si>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</si>
  <si>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</si>
  <si>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</si>
  <si>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</si>
  <si>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</si>
  <si>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</si>
  <si>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</si>
  <si>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</si>
  <si>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</si>
  <si>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</si>
  <si>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</si>
  <si>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</si>
  <si>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</si>
  <si>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</si>
  <si>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</si>
  <si>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</si>
  <si>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</si>
  <si>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</si>
  <si>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</si>
  <si>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</si>
  <si>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</si>
  <si>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</si>
  <si>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</si>
  <si>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</si>
  <si>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</si>
  <si>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</si>
  <si>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</si>
  <si>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</si>
  <si>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</si>
  <si>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</si>
  <si>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</si>
  <si>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</si>
  <si>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</si>
  <si>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</si>
  <si>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</si>
  <si>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</si>
  <si>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</si>
  <si>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</si>
  <si>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</si>
  <si>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</si>
  <si>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</si>
  <si>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</si>
  <si>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</si>
  <si>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</si>
  <si>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</si>
  <si>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</si>
  <si>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</si>
  <si>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</si>
  <si>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</si>
  <si>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</si>
  <si>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</si>
  <si>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</si>
  <si>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</si>
  <si>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</si>
  <si>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</si>
  <si>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</si>
  <si>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</si>
  <si>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</si>
  <si>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</si>
  <si>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</si>
  <si>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</si>
  <si>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</si>
  <si>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</si>
  <si>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</si>
  <si>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</si>
  <si>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</si>
  <si>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</si>
  <si>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</si>
  <si>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</si>
  <si>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</si>
  <si>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</si>
  <si>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</si>
  <si>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</si>
  <si>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</si>
  <si>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</si>
  <si>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</si>
  <si>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</si>
  <si>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</si>
  <si>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</si>
  <si>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</si>
  <si>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</si>
  <si>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</si>
  <si>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</si>
  <si>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</si>
  <si>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</si>
  <si>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</si>
  <si>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</si>
  <si>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</si>
  <si>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</si>
  <si>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</si>
  <si>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</si>
  <si>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</si>
  <si>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</si>
  <si>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</si>
  <si>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</si>
  <si>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</si>
  <si>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</si>
  <si>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</si>
  <si>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</si>
  <si>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</si>
  <si>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</si>
  <si>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</si>
  <si>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</si>
  <si>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</si>
  <si>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</si>
  <si>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</si>
  <si>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</si>
  <si>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</si>
  <si>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</si>
  <si>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</si>
  <si>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</si>
  <si>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</si>
  <si>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</si>
  <si>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</si>
  <si>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</si>
  <si>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</si>
  <si>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</si>
  <si>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</si>
  <si>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</si>
  <si>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</si>
  <si>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</si>
  <si>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</si>
  <si>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</si>
  <si>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</si>
  <si>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</si>
  <si>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</si>
  <si>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</si>
  <si>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</si>
  <si>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</si>
  <si>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</si>
  <si>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</si>
  <si>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</si>
  <si>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</si>
  <si>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</si>
  <si>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</si>
  <si>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</si>
  <si>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</si>
  <si>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</si>
  <si>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</si>
  <si>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</si>
  <si>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</si>
  <si>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</si>
  <si>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</si>
  <si>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</si>
  <si>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</si>
  <si>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</si>
  <si>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</si>
  <si>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</si>
  <si>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</si>
  <si>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</si>
  <si>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</si>
  <si>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</si>
  <si>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</si>
  <si>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</si>
  <si>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</si>
  <si>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</si>
  <si>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</si>
  <si>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</si>
  <si>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</si>
  <si>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</si>
  <si>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</si>
  <si>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</si>
  <si>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</si>
  <si>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</si>
  <si>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</si>
  <si>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</si>
  <si>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</si>
  <si>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</si>
  <si>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</si>
  <si>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</si>
  <si>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</si>
  <si>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</si>
  <si>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</si>
  <si>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</si>
  <si>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</si>
  <si>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</si>
  <si>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</si>
  <si>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</si>
  <si>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</si>
  <si>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</si>
  <si>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</si>
  <si>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</si>
  <si>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</si>
  <si>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</si>
  <si>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</si>
  <si>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</si>
  <si>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</si>
  <si>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</si>
  <si>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</si>
  <si>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</si>
  <si>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</si>
  <si>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</si>
  <si>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</si>
  <si>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</si>
  <si>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</si>
  <si>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</si>
  <si>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</si>
  <si>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</si>
  <si>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</si>
  <si>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</si>
  <si>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</si>
  <si>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</si>
  <si>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</si>
  <si>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</si>
  <si>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</si>
  <si>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</si>
  <si>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</si>
  <si>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</si>
  <si>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</si>
  <si>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</si>
  <si>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</si>
  <si>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</si>
  <si>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</si>
  <si>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</si>
  <si>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</si>
  <si>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</si>
  <si>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</si>
  <si>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</si>
  <si>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</si>
  <si>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</si>
  <si>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</si>
  <si>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</si>
  <si>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</si>
  <si>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</si>
  <si>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</si>
  <si>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</si>
  <si>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</si>
  <si>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</si>
  <si>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</si>
  <si>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</si>
  <si>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</si>
  <si>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</si>
  <si>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</si>
  <si>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</si>
  <si>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</si>
  <si>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</si>
  <si>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</si>
  <si>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</si>
  <si>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</si>
  <si>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</si>
  <si>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</si>
  <si>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</si>
  <si>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</si>
  <si>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</si>
  <si>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</si>
  <si>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</si>
  <si>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</si>
  <si>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</si>
  <si>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</si>
  <si>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</si>
  <si>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</si>
  <si>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</si>
  <si>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</si>
  <si>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</si>
  <si>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</si>
  <si>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</si>
  <si>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</si>
  <si>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</si>
  <si>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</si>
  <si>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</si>
  <si>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</si>
  <si>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</si>
  <si>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</si>
  <si>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</si>
  <si>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</si>
  <si>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</si>
  <si>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</si>
  <si>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</si>
  <si>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</si>
  <si>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</si>
  <si>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</si>
  <si>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</si>
  <si>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</si>
  <si>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</si>
  <si>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</si>
  <si>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</si>
  <si>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</si>
  <si>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</si>
  <si>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</si>
  <si>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</si>
  <si>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</si>
  <si>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</si>
  <si>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</si>
  <si>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</si>
  <si>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</si>
  <si>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</si>
  <si>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</si>
  <si>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</si>
  <si>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</si>
  <si>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</si>
  <si>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</si>
  <si>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</si>
  <si>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</si>
  <si>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</si>
  <si>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</si>
  <si>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</si>
  <si>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</si>
  <si>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</si>
  <si>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</si>
  <si>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</si>
  <si>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</si>
  <si>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</si>
  <si>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</si>
  <si>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</si>
  <si>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</si>
  <si>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</si>
  <si>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</si>
  <si>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</si>
  <si>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</si>
  <si>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</si>
  <si>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</si>
  <si>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</si>
  <si>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</si>
  <si>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</si>
  <si>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</si>
  <si>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</si>
  <si>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</si>
  <si>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</si>
  <si>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</si>
  <si>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</si>
  <si>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</si>
  <si>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</si>
  <si>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</si>
  <si>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</si>
  <si>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</si>
  <si>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</si>
  <si>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</si>
  <si>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</si>
  <si>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</si>
  <si>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</si>
  <si>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</si>
  <si>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</si>
  <si>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</si>
  <si>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</si>
  <si>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</si>
  <si>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</si>
  <si>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</si>
  <si>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</si>
  <si>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</si>
  <si>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</si>
  <si>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</si>
  <si>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</si>
  <si>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</si>
  <si>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</si>
  <si>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</si>
  <si>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</si>
  <si>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</si>
  <si>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</si>
  <si>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</si>
  <si>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</si>
  <si>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</si>
  <si>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</si>
  <si>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</si>
  <si>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</si>
  <si>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</si>
  <si>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</si>
  <si>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</si>
  <si>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</si>
  <si>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</si>
  <si>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</si>
  <si>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</si>
  <si>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</si>
  <si>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</si>
  <si>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</si>
  <si>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</si>
  <si>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</si>
  <si>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</si>
  <si>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</si>
  <si>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</si>
  <si>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</si>
  <si>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</si>
  <si>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</si>
  <si>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</si>
  <si>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</si>
  <si>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</si>
  <si>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</si>
  <si>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</si>
  <si>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</si>
  <si>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</si>
  <si>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</si>
  <si>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</si>
  <si>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</si>
  <si>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</si>
  <si>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</si>
  <si>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</si>
  <si>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</si>
  <si>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</si>
  <si>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</si>
  <si>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</si>
  <si>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</si>
  <si>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</si>
  <si>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</si>
  <si>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</si>
  <si>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</si>
  <si>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</si>
  <si>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</si>
  <si>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</si>
  <si>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</si>
  <si>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</si>
  <si>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</si>
  <si>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</si>
  <si>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</si>
  <si>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</si>
  <si>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</si>
  <si>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</si>
  <si>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</si>
  <si>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</si>
  <si>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</si>
  <si>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</si>
  <si>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</si>
  <si>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</si>
  <si>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</si>
  <si>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</si>
  <si>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</si>
  <si>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</si>
  <si>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</si>
  <si>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</si>
  <si>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</si>
  <si>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</si>
  <si>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</si>
  <si>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</si>
  <si>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</si>
  <si>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</si>
  <si>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</si>
  <si>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</si>
  <si>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</si>
  <si>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</si>
  <si>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</si>
  <si>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</si>
  <si>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</si>
  <si>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</si>
  <si>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</si>
  <si>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</si>
  <si>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</si>
  <si>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</si>
  <si>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</si>
  <si>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</si>
  <si>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</si>
  <si>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</si>
  <si>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</si>
  <si>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</si>
  <si>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</si>
  <si>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</si>
  <si>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</si>
  <si>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</si>
  <si>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</si>
  <si>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</si>
  <si>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</si>
  <si>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</si>
  <si>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</si>
  <si>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</si>
  <si>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</si>
  <si>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</si>
  <si>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</si>
  <si>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</si>
  <si>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</si>
  <si>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</si>
  <si>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</si>
  <si>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</si>
  <si>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</si>
  <si>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</si>
  <si>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</si>
  <si>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</si>
  <si>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</si>
  <si>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</si>
  <si>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</si>
  <si>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</si>
  <si>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</si>
  <si>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</si>
  <si>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</si>
  <si>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</si>
  <si>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</si>
  <si>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</si>
  <si>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</si>
  <si>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</si>
  <si>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</si>
  <si>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</si>
  <si>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</si>
  <si>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</si>
  <si>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</si>
  <si>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</si>
  <si>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</si>
  <si>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</si>
  <si>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</si>
  <si>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</si>
  <si>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</si>
  <si>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</si>
  <si>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</si>
  <si>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</si>
  <si>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</si>
  <si>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</si>
  <si>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</si>
  <si>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</si>
  <si>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</si>
  <si>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</si>
  <si>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</si>
  <si>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</si>
  <si>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</si>
  <si>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</si>
  <si>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</si>
  <si>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</si>
  <si>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</si>
  <si>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</si>
  <si>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</si>
  <si>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</si>
  <si>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</si>
  <si>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</si>
  <si>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</si>
  <si>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</si>
  <si>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</si>
  <si>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</si>
  <si>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</si>
  <si>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</si>
  <si>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</si>
  <si>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</si>
  <si>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</si>
  <si>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</si>
  <si>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</si>
  <si>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</si>
  <si>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</si>
  <si>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</si>
  <si>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</si>
  <si>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</si>
  <si>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</si>
  <si>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</si>
  <si>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</si>
  <si>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</si>
  <si>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</si>
  <si>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</si>
  <si>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</si>
  <si>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</si>
  <si>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</si>
  <si>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</si>
  <si>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</si>
  <si>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</si>
  <si>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</si>
  <si>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</si>
  <si>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</si>
  <si>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</si>
  <si>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</si>
  <si>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</si>
  <si>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</si>
  <si>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</si>
  <si>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</si>
  <si>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</si>
  <si>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</si>
  <si>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</si>
  <si>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</si>
  <si>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</si>
  <si>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</si>
  <si>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</si>
  <si>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</si>
  <si>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</si>
  <si>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</si>
  <si>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</si>
  <si>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</si>
  <si>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</si>
  <si>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</si>
  <si>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</si>
  <si>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</si>
  <si>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</si>
  <si>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</si>
  <si>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</si>
  <si>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</si>
  <si>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</si>
  <si>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</si>
  <si>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</si>
  <si>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</si>
  <si>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</si>
  <si>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</si>
  <si>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</si>
  <si>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</si>
  <si>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</si>
  <si>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</si>
  <si>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</si>
  <si>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</si>
  <si>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</si>
  <si>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</si>
  <si>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</si>
  <si>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</si>
  <si>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</si>
  <si>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</si>
  <si>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</si>
  <si>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</si>
  <si>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</si>
  <si>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</si>
  <si>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</si>
  <si>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</si>
  <si>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</si>
  <si>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</si>
  <si>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</si>
  <si>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</si>
  <si>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</si>
  <si>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</si>
  <si>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</si>
  <si>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</si>
  <si>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</si>
  <si>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</si>
  <si>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</si>
  <si>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</si>
  <si>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</si>
  <si>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</si>
  <si>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</si>
  <si>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</si>
  <si>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</si>
  <si>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</si>
  <si>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</si>
  <si>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</si>
  <si>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</si>
  <si>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</si>
  <si>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</si>
  <si>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</si>
  <si>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</si>
  <si>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</si>
  <si>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</si>
  <si>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</si>
  <si>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</si>
  <si>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</si>
  <si>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</si>
  <si>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</si>
  <si>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</si>
  <si>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</si>
  <si>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</si>
  <si>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</si>
  <si>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</si>
  <si>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</si>
  <si>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</si>
  <si>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</si>
  <si>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</si>
  <si>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</si>
  <si>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</si>
  <si>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</si>
  <si>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</si>
  <si>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</si>
  <si>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</si>
  <si>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</si>
  <si>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</si>
  <si>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</si>
  <si>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</si>
  <si>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</si>
  <si>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</si>
  <si>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</si>
  <si>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</si>
  <si>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</si>
  <si>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</si>
  <si>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</si>
  <si>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</si>
  <si>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</si>
  <si>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</si>
  <si>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</si>
  <si>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</si>
  <si>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</si>
  <si>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</si>
  <si>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</si>
  <si>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</si>
  <si>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</si>
  <si>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</si>
  <si>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</si>
  <si>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</si>
  <si>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</si>
  <si>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</si>
  <si>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</si>
  <si>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</si>
  <si>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</si>
  <si>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</si>
  <si>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</si>
  <si>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</si>
  <si>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</si>
  <si>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</si>
  <si>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</si>
  <si>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</si>
  <si>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</si>
  <si>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</si>
  <si>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</si>
  <si>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</si>
  <si>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</si>
  <si>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</si>
  <si>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</si>
  <si>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</si>
  <si>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</si>
  <si>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</si>
  <si>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</si>
  <si>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</si>
  <si>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</si>
  <si>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</si>
  <si>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</si>
  <si>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</si>
  <si>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</si>
  <si>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</si>
  <si>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</si>
  <si>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</si>
  <si>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</si>
  <si>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</si>
  <si>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</si>
  <si>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</si>
  <si>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</si>
  <si>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</si>
  <si>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</si>
  <si>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</si>
  <si>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</si>
  <si>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</si>
  <si>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</si>
  <si>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</si>
  <si>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</si>
  <si>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</si>
  <si>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</si>
  <si>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</si>
  <si>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</si>
  <si>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</si>
  <si>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</si>
  <si>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</si>
  <si>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</si>
  <si>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</si>
  <si>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</si>
  <si>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</si>
  <si>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</si>
  <si>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</si>
  <si>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</si>
  <si>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</si>
  <si>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</si>
  <si>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</si>
  <si>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</si>
  <si>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</si>
  <si>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</si>
  <si>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</si>
  <si>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</si>
  <si>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</si>
  <si>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</si>
  <si>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</si>
  <si>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</si>
  <si>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</si>
  <si>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</si>
  <si>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</si>
  <si>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</si>
  <si>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</si>
  <si>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</si>
  <si>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</si>
  <si>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</si>
  <si>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</si>
  <si>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</si>
  <si>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</si>
  <si>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</si>
  <si>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</si>
  <si>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</si>
  <si>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</si>
  <si>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</si>
  <si>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</si>
  <si>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</si>
  <si>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</si>
  <si>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</si>
  <si>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</si>
  <si>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</si>
  <si>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</si>
  <si>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</si>
  <si>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</si>
  <si>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</si>
  <si>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</si>
  <si>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</si>
  <si>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</si>
  <si>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</si>
  <si>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</si>
  <si>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</si>
  <si>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</si>
  <si>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</si>
  <si>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</si>
  <si>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</si>
  <si>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</si>
  <si>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</si>
  <si>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</si>
  <si>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</si>
  <si>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</si>
  <si>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</si>
  <si>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</si>
  <si>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</si>
  <si>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</si>
  <si>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</si>
  <si>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</si>
  <si>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</si>
  <si>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</si>
  <si>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</si>
  <si>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</si>
  <si>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</si>
  <si>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</si>
  <si>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</si>
  <si>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</si>
  <si>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</si>
  <si>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</si>
  <si>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</si>
  <si>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</si>
  <si>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</si>
  <si>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</si>
  <si>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</si>
  <si>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</si>
  <si>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</si>
  <si>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</si>
  <si>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</si>
  <si>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</si>
  <si>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</si>
  <si>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</si>
  <si>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</si>
  <si>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</si>
  <si>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</si>
  <si>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</si>
  <si>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</si>
  <si>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</si>
  <si>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</si>
  <si>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</si>
  <si>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</si>
  <si>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</si>
  <si>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</si>
  <si>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</si>
  <si>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</si>
  <si>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</si>
  <si>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</si>
  <si>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</si>
  <si>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</si>
  <si>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</si>
  <si>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</si>
  <si>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</si>
  <si>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</si>
  <si>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</si>
  <si>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</si>
  <si>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</si>
  <si>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</si>
  <si>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</si>
  <si>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</si>
  <si>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</si>
  <si>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</si>
  <si>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</si>
  <si>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</si>
  <si>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</si>
  <si>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</si>
  <si>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</si>
  <si>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</si>
  <si>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</si>
  <si>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</si>
  <si>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</si>
  <si>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</si>
  <si>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</si>
  <si>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</si>
  <si>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</si>
  <si>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</si>
  <si>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</si>
  <si>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</si>
  <si>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</si>
  <si>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</si>
  <si>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</si>
  <si>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</si>
  <si>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</si>
  <si>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</si>
  <si>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</si>
  <si>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</si>
  <si>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</si>
  <si>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</si>
  <si>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</si>
  <si>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</si>
  <si>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</si>
  <si>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</si>
  <si>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</si>
  <si>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</si>
  <si>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</si>
  <si>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</si>
  <si>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</si>
  <si>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</si>
  <si>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</si>
  <si>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</si>
  <si>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</si>
  <si>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</si>
  <si>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</si>
  <si>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</si>
  <si>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</si>
  <si>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</si>
  <si>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</si>
  <si>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</si>
  <si>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</si>
  <si>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</si>
  <si>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</si>
  <si>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</si>
  <si>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</si>
  <si>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</si>
  <si>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</si>
  <si>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</si>
  <si>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</si>
  <si>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</si>
  <si>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</si>
  <si>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</si>
  <si>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</si>
  <si>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</si>
  <si>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</si>
  <si>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</si>
  <si>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</si>
  <si>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</si>
  <si>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</si>
  <si>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</si>
  <si>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</si>
  <si>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</si>
  <si>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</si>
  <si>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</si>
  <si>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</si>
  <si>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</si>
  <si>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</si>
  <si>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</si>
  <si>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</si>
  <si>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</si>
  <si>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</si>
  <si>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</si>
  <si>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</si>
  <si>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</si>
  <si>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</si>
  <si>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</si>
  <si>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</si>
  <si>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</si>
  <si>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</si>
  <si>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</si>
  <si>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</si>
  <si>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</si>
  <si>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</si>
  <si>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</si>
  <si>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</si>
  <si>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</si>
  <si>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</si>
  <si>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</si>
  <si>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</si>
  <si>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</si>
  <si>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</si>
  <si>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</si>
  <si>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</si>
  <si>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</si>
  <si>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</si>
  <si>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</si>
  <si>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</si>
  <si>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</si>
  <si>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</si>
  <si>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</si>
  <si>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</si>
  <si>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</si>
  <si>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</si>
  <si>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</si>
  <si>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</si>
  <si>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</si>
  <si>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</si>
  <si>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</si>
  <si>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</si>
  <si>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</si>
  <si>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</si>
  <si>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</si>
  <si>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</si>
  <si>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</si>
  <si>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</si>
  <si>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</si>
  <si>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</si>
  <si>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</si>
  <si>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</si>
  <si>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</si>
  <si>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</si>
  <si>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</si>
  <si>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</si>
  <si>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</si>
  <si>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</si>
  <si>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</si>
  <si>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</si>
  <si>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</si>
  <si>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</si>
  <si>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</si>
  <si>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</si>
  <si>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</si>
  <si>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</si>
  <si>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</si>
  <si>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</si>
  <si>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</si>
  <si>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</si>
  <si>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</si>
  <si>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</si>
  <si>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</si>
  <si>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</si>
  <si>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</si>
  <si>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</si>
  <si>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</si>
  <si>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</si>
  <si>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</si>
  <si>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</si>
  <si>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</si>
  <si>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</si>
  <si>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</si>
  <si>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</si>
  <si>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</si>
  <si>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</si>
  <si>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</si>
  <si>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</si>
  <si>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</si>
  <si>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</si>
  <si>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</si>
  <si>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</si>
  <si>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</si>
  <si>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</si>
  <si>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</si>
  <si>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</si>
  <si>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</si>
  <si>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</si>
  <si>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</si>
  <si>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</si>
  <si>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</si>
  <si>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</si>
  <si>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</si>
  <si>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</si>
  <si>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</si>
  <si>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</si>
  <si>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</si>
  <si>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</si>
  <si>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</si>
  <si>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</si>
  <si>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</si>
  <si>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</si>
  <si>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</si>
  <si>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</si>
  <si>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</si>
  <si>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</si>
  <si>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</si>
  <si>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</si>
  <si>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</si>
  <si>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</si>
  <si>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</si>
  <si>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</si>
  <si>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</si>
  <si>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</si>
  <si>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</si>
  <si>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</si>
  <si>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</si>
  <si>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</si>
  <si>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</si>
  <si>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</si>
  <si>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</si>
  <si>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</si>
  <si>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</si>
  <si>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</si>
  <si>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</si>
  <si>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</si>
  <si>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</si>
  <si>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</si>
  <si>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</si>
  <si>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</si>
  <si>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</si>
  <si>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</si>
  <si>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</si>
  <si>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</si>
  <si>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</si>
  <si>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</si>
  <si>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</si>
  <si>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</si>
  <si>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</si>
  <si>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</si>
  <si>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</si>
  <si>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</si>
  <si>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</si>
  <si>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</si>
  <si>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</si>
  <si>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</si>
  <si>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</si>
  <si>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</si>
  <si>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</si>
  <si>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</si>
  <si>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</si>
  <si>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</si>
  <si>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</si>
  <si>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</si>
  <si>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</si>
  <si>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</si>
  <si>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</si>
  <si>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</si>
  <si>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</si>
  <si>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</si>
  <si>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</si>
  <si>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</si>
  <si>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</si>
  <si>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</si>
  <si>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</si>
  <si>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</si>
  <si>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</si>
  <si>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</si>
  <si>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</si>
  <si>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</si>
  <si>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</si>
  <si>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</si>
  <si>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</si>
  <si>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</si>
  <si>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</si>
  <si>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</si>
  <si>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</si>
  <si>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</si>
  <si>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</si>
  <si>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</si>
  <si>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</si>
  <si>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</si>
  <si>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</si>
  <si>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</si>
  <si>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</si>
  <si>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</si>
  <si>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</si>
  <si>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</si>
  <si>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</si>
  <si>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</si>
  <si>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</si>
  <si>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</si>
  <si>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</si>
  <si>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</si>
  <si>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</si>
  <si>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</si>
  <si>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</si>
  <si>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</si>
  <si>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</si>
  <si>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</si>
  <si>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</si>
  <si>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</si>
  <si>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</si>
  <si>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</si>
  <si>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</si>
  <si>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</si>
  <si>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</si>
  <si>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</si>
  <si>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</si>
  <si>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</si>
  <si>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</si>
  <si>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</si>
  <si>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</si>
  <si>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</si>
  <si>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</si>
  <si>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</si>
  <si>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</si>
  <si>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</si>
  <si>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</si>
  <si>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</si>
  <si>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</si>
  <si>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</si>
  <si>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</si>
  <si>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</si>
  <si>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</si>
  <si>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</si>
  <si>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</si>
  <si>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</si>
  <si>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</si>
  <si>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</si>
  <si>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</si>
  <si>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</si>
  <si>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</si>
  <si>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</si>
  <si>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</si>
  <si>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</si>
  <si>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</si>
  <si>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</si>
  <si>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</si>
  <si>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</si>
  <si>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</si>
  <si>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</si>
  <si>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</si>
  <si>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</si>
  <si>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</si>
  <si>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</si>
  <si>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</si>
  <si>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</si>
  <si>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</si>
  <si>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</si>
  <si>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</si>
  <si>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</si>
  <si>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</si>
  <si>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</si>
  <si>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</si>
  <si>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</si>
  <si>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</si>
  <si>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</si>
  <si>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</si>
  <si>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</si>
  <si>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</si>
  <si>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</si>
  <si>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</si>
  <si>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</si>
  <si>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</si>
  <si>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</si>
  <si>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</si>
  <si>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</si>
  <si>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</si>
  <si>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</si>
  <si>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</si>
  <si>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</si>
  <si>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</si>
  <si>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</si>
  <si>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</si>
  <si>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</si>
  <si>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</si>
  <si>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</si>
  <si>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</si>
  <si>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</si>
  <si>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</si>
  <si>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</si>
  <si>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</si>
  <si>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</si>
  <si>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</si>
  <si>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</si>
  <si>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</si>
  <si>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</si>
  <si>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</si>
  <si>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</si>
  <si>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</si>
  <si>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</si>
  <si>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</si>
  <si>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</si>
  <si>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</si>
  <si>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</si>
  <si>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</si>
  <si>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</si>
  <si>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</si>
  <si>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</si>
  <si>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</si>
  <si>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</si>
  <si>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</si>
  <si>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</si>
  <si>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</si>
  <si>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</si>
  <si>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</si>
  <si>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</si>
  <si>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</si>
  <si>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</si>
  <si>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</si>
  <si>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</si>
  <si>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</si>
  <si>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</si>
  <si>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</si>
  <si>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</si>
  <si>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</si>
  <si>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</si>
  <si>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</si>
  <si>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</si>
  <si>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</si>
  <si>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</si>
  <si>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</si>
  <si>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</si>
  <si>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</si>
  <si>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</si>
  <si>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</si>
  <si>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</si>
  <si>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</si>
  <si>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</si>
  <si>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</si>
  <si>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</si>
  <si>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</si>
  <si>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</si>
  <si>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</si>
  <si>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</si>
  <si>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</si>
  <si>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</si>
  <si>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</si>
  <si>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</si>
  <si>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</si>
  <si>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</si>
  <si>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</si>
  <si>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</si>
  <si>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</si>
  <si>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</si>
  <si>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</si>
  <si>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</si>
  <si>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</si>
  <si>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</si>
  <si>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</si>
  <si>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</si>
  <si>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</si>
  <si>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</si>
  <si>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</si>
  <si>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</si>
  <si>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</si>
  <si>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</si>
  <si>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</si>
  <si>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</si>
  <si>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</si>
  <si>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</si>
  <si>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</si>
  <si>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</si>
  <si>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</si>
  <si>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</si>
  <si>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</si>
  <si>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</si>
  <si>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</si>
  <si>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</si>
  <si>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</si>
  <si>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</si>
  <si>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</si>
  <si>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</si>
  <si>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</si>
  <si>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</si>
  <si>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</si>
  <si>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</si>
  <si>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</si>
  <si>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</si>
  <si>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</si>
  <si>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</si>
  <si>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</si>
  <si>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</si>
  <si>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</si>
  <si>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</si>
  <si>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</si>
  <si>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</si>
  <si>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</si>
  <si>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</si>
  <si>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</si>
  <si>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</si>
  <si>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</si>
  <si>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</si>
  <si>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</si>
  <si>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</si>
  <si>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</si>
  <si>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</si>
  <si>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</si>
  <si>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</si>
  <si>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</si>
  <si>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</si>
  <si>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</si>
  <si>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</si>
  <si>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</si>
  <si>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</si>
  <si>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</si>
  <si>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</si>
  <si>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</si>
  <si>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</si>
  <si>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</si>
  <si>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</si>
  <si>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</si>
  <si>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</si>
  <si>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</si>
  <si>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</si>
  <si>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</si>
  <si>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</si>
  <si>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</si>
  <si>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</si>
  <si>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</si>
  <si>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</si>
  <si>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</si>
  <si>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</si>
  <si>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</si>
  <si>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</si>
  <si>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</si>
  <si>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</si>
  <si>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</si>
  <si>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</si>
  <si>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</si>
  <si>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</si>
  <si>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</si>
  <si>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</si>
  <si>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</si>
  <si>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</si>
  <si>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</si>
  <si>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</si>
  <si>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</si>
  <si>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</si>
  <si>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</si>
  <si>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</si>
  <si>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</si>
  <si>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</si>
  <si>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</si>
  <si>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</si>
  <si>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</si>
  <si>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</si>
  <si>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</si>
  <si>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</si>
  <si>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</si>
  <si>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</si>
  <si>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</si>
  <si>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</si>
  <si>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</si>
  <si>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</si>
  <si>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</si>
  <si>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</si>
  <si>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</si>
  <si>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</si>
  <si>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</si>
  <si>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</si>
  <si>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</si>
  <si>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</si>
  <si>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</si>
  <si>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</si>
  <si>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</si>
  <si>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</si>
  <si>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</si>
  <si>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</si>
  <si>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</si>
  <si>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</si>
  <si>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</si>
  <si>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</si>
  <si>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</si>
  <si>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</si>
  <si>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</si>
  <si>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</si>
  <si>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</si>
  <si>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</si>
  <si>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</si>
  <si>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</si>
  <si>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</si>
  <si>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</si>
  <si>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</si>
  <si>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</si>
  <si>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</si>
  <si>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</si>
  <si>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</si>
  <si>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</si>
  <si>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</si>
  <si>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</si>
  <si>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</si>
  <si>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</si>
  <si>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</si>
  <si>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</si>
  <si>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</si>
  <si>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</si>
  <si>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</si>
  <si>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</si>
  <si>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</si>
  <si>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</si>
  <si>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</si>
  <si>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</si>
  <si>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</si>
  <si>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</si>
  <si>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</si>
  <si>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</si>
  <si>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</si>
  <si>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</si>
  <si>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</si>
  <si>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</si>
  <si>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</si>
  <si>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</si>
  <si>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</si>
  <si>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</si>
  <si>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</si>
  <si>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</si>
  <si>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</si>
  <si>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</si>
  <si>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</si>
  <si>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</si>
  <si>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</si>
  <si>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</si>
  <si>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</si>
  <si>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</si>
  <si>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</si>
  <si>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</si>
  <si>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</si>
  <si>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</si>
  <si>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</si>
  <si>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</si>
  <si>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</si>
  <si>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</si>
  <si>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</si>
  <si>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</si>
  <si>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</si>
  <si>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</si>
  <si>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</si>
  <si>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</si>
  <si>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</si>
  <si>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</si>
  <si>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</si>
  <si>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</si>
  <si>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</si>
  <si>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</si>
  <si>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</si>
  <si>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</si>
  <si>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</si>
  <si>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</si>
  <si>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</si>
  <si>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</si>
  <si>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</si>
  <si>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</si>
  <si>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</si>
  <si>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</si>
  <si>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</si>
  <si>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</si>
  <si>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</si>
  <si>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</si>
  <si>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</si>
  <si>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</si>
  <si>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</si>
  <si>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</si>
  <si>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</si>
  <si>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</si>
  <si>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</si>
  <si>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</si>
  <si>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</si>
  <si>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</si>
  <si>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</si>
  <si>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</si>
  <si>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</si>
  <si>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</si>
  <si>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</si>
  <si>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</si>
  <si>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</si>
  <si>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</si>
  <si>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</si>
  <si>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</si>
  <si>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</si>
  <si>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</si>
  <si>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</si>
  <si>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</si>
  <si>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</si>
  <si>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</si>
  <si>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</si>
  <si>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</si>
  <si>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</si>
  <si>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</si>
  <si>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</si>
  <si>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</si>
  <si>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</si>
  <si>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</si>
  <si>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</si>
  <si>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</si>
  <si>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</si>
  <si>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</si>
  <si>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</si>
  <si>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</si>
  <si>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</si>
  <si>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</si>
  <si>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</si>
  <si>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</si>
  <si>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</si>
  <si>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</si>
  <si>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</si>
  <si>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</si>
  <si>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</si>
  <si>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</si>
  <si>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</si>
  <si>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</si>
  <si>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</si>
  <si>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</si>
  <si>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</si>
  <si>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</si>
  <si>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</si>
  <si>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</si>
  <si>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</si>
  <si>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</si>
  <si>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</si>
  <si>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</si>
  <si>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</si>
  <si>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</si>
  <si>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</si>
  <si>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</si>
  <si>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</si>
  <si>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</si>
  <si>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</si>
  <si>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</si>
  <si>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</si>
  <si>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</si>
  <si>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</si>
  <si>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</si>
  <si>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</si>
  <si>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</si>
  <si>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</si>
  <si>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</si>
  <si>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</si>
  <si>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</si>
  <si>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</si>
  <si>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</si>
  <si>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</si>
  <si>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</si>
  <si>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</si>
  <si>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</si>
  <si>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</si>
  <si>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</si>
  <si>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</si>
  <si>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</si>
  <si>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</si>
  <si>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</si>
  <si>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</si>
  <si>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</si>
  <si>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</si>
  <si>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</si>
  <si>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</si>
  <si>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</si>
  <si>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</si>
  <si>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</si>
  <si>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</si>
  <si>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</si>
  <si>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</si>
  <si>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</si>
  <si>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</si>
  <si>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</si>
  <si>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</si>
  <si>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</si>
  <si>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</si>
  <si>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</si>
  <si>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</si>
  <si>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</si>
  <si>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</si>
  <si>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</si>
  <si>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</si>
  <si>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</si>
  <si>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</si>
  <si>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</si>
  <si>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</si>
  <si>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</si>
  <si>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</si>
  <si>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</si>
  <si>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</si>
  <si>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</si>
  <si>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</si>
  <si>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</si>
  <si>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</si>
  <si>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</si>
  <si>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</si>
  <si>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</si>
  <si>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</si>
  <si>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</si>
  <si>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</si>
  <si>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</si>
  <si>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</si>
  <si>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</si>
  <si>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</si>
  <si>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</si>
  <si>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</si>
  <si>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</si>
  <si>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</si>
  <si>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</si>
  <si>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</si>
  <si>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</si>
  <si>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</si>
  <si>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</si>
  <si>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</si>
  <si>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</si>
  <si>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</si>
  <si>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</si>
  <si>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</si>
  <si>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</si>
  <si>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</si>
  <si>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</si>
  <si>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</si>
  <si>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</si>
  <si>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</si>
  <si>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</si>
  <si>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</si>
  <si>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</si>
  <si>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</si>
  <si>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</si>
  <si>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</si>
  <si>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</si>
  <si>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</si>
  <si>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</si>
  <si>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</si>
  <si>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</si>
  <si>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</si>
  <si>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</si>
  <si>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</si>
  <si>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</si>
  <si>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</si>
  <si>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</si>
  <si>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</si>
  <si>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</si>
  <si>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</si>
  <si>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</si>
  <si>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</si>
  <si>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</si>
  <si>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</si>
  <si>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</si>
  <si>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</si>
  <si>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</si>
  <si>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</si>
  <si>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</si>
  <si>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</si>
  <si>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</si>
  <si>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</si>
  <si>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</si>
  <si>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</si>
  <si>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</si>
  <si>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</si>
  <si>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</si>
  <si>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</si>
  <si>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</si>
  <si>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</si>
  <si>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</si>
  <si>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</si>
  <si>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</si>
  <si>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</si>
  <si>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</si>
  <si>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</si>
  <si>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</si>
  <si>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</si>
  <si>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</si>
  <si>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</si>
  <si>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</si>
  <si>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</si>
  <si>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</si>
  <si>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</si>
  <si>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</si>
  <si>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</si>
  <si>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</si>
  <si>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</si>
  <si>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</si>
  <si>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</si>
  <si>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</si>
  <si>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</si>
  <si>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</si>
  <si>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</si>
  <si>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</si>
  <si>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</si>
  <si>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</si>
  <si>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</si>
  <si>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</si>
  <si>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</si>
  <si>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</si>
  <si>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</si>
  <si>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</si>
  <si>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</si>
  <si>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</si>
  <si>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</si>
  <si>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</si>
  <si>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</si>
  <si>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</si>
  <si>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</si>
  <si>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</si>
  <si>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</si>
  <si>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</si>
  <si>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</si>
  <si>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</si>
  <si>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</si>
  <si>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</si>
  <si>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</si>
  <si>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</si>
  <si>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</si>
  <si>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</si>
  <si>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</si>
  <si>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</si>
  <si>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</si>
  <si>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</si>
  <si>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</si>
  <si>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</si>
  <si>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</si>
  <si>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</si>
  <si>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</si>
  <si>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</si>
  <si>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</si>
  <si>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</si>
  <si>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</si>
  <si>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</si>
  <si>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</si>
  <si>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</si>
  <si>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</si>
  <si>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</si>
  <si>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</si>
  <si>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</si>
  <si>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</si>
  <si>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</si>
  <si>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</si>
  <si>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</si>
  <si>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</si>
  <si>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</si>
  <si>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</si>
  <si>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</si>
  <si>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</si>
  <si>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</si>
  <si>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</si>
  <si>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</si>
  <si>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</si>
  <si>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</si>
  <si>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</si>
  <si>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</si>
  <si>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</si>
  <si>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</si>
  <si>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</si>
  <si>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</si>
  <si>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</si>
  <si>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</si>
  <si>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</si>
  <si>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</si>
  <si>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</si>
  <si>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</si>
  <si>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</si>
  <si>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</si>
  <si>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</si>
  <si>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</si>
  <si>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</si>
  <si>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</si>
  <si>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</si>
  <si>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</si>
  <si>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</si>
  <si>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</si>
  <si>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</si>
  <si>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</si>
  <si>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</si>
  <si>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</si>
  <si>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</si>
  <si>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</si>
  <si>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</si>
  <si>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</si>
  <si>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</si>
  <si>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</si>
  <si>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</si>
  <si>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</si>
  <si>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</si>
  <si>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</si>
  <si>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</si>
  <si>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</si>
  <si>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</si>
  <si>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</si>
  <si>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</si>
  <si>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</si>
  <si>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</si>
  <si>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</si>
  <si>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</si>
  <si>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</si>
  <si>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</si>
  <si>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</si>
  <si>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</si>
  <si>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</si>
  <si>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</si>
  <si>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</si>
  <si>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</si>
  <si>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</si>
  <si>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</si>
  <si>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</si>
  <si>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</si>
  <si>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</si>
  <si>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</si>
  <si>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</si>
  <si>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</si>
  <si>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</si>
  <si>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</si>
  <si>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</si>
  <si>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</si>
  <si>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</si>
  <si>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</si>
  <si>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</si>
  <si>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</si>
  <si>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</si>
  <si>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</si>
  <si>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</si>
  <si>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</si>
  <si>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</si>
  <si>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</si>
  <si>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</si>
  <si>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</si>
  <si>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</si>
  <si>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</si>
  <si>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</si>
  <si>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</si>
  <si>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</si>
  <si>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</si>
  <si>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</si>
  <si>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</si>
  <si>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</si>
  <si>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</si>
  <si>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</si>
  <si>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</si>
  <si>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</si>
  <si>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</si>
  <si>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</si>
  <si>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</si>
  <si>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</si>
  <si>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</si>
  <si>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</si>
  <si>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</si>
  <si>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</si>
  <si>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</si>
  <si>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</si>
  <si>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</si>
  <si>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</si>
  <si>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</si>
  <si>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</si>
  <si>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</si>
  <si>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</si>
  <si>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</si>
  <si>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</si>
  <si>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</si>
  <si>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</si>
  <si>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</si>
  <si>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</si>
  <si>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</si>
  <si>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</si>
  <si>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</si>
  <si>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</si>
  <si>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</si>
  <si>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</si>
  <si>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</si>
  <si>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</si>
  <si>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</si>
  <si>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</si>
  <si>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</si>
  <si>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</si>
  <si>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</si>
  <si>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</si>
  <si>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</si>
  <si>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</si>
  <si>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</si>
  <si>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</si>
  <si>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</si>
  <si>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</si>
  <si>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</si>
  <si>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</si>
  <si>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</si>
  <si>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</si>
  <si>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</si>
  <si>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</si>
  <si>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</si>
  <si>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</si>
  <si>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</si>
  <si>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</si>
  <si>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</si>
  <si>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</si>
  <si>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</si>
  <si>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</si>
  <si>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</si>
  <si>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</si>
  <si>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</si>
  <si>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</si>
  <si>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</si>
  <si>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</si>
  <si>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</si>
  <si>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</si>
  <si>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</si>
  <si>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</si>
  <si>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</si>
  <si>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</si>
  <si>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</si>
  <si>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</si>
  <si>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</si>
  <si>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</si>
  <si>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</si>
  <si>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</si>
  <si>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</si>
  <si>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</si>
  <si>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</si>
  <si>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</si>
  <si>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</si>
  <si>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</si>
  <si>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</si>
  <si>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</si>
  <si>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</si>
  <si>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</si>
  <si>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</si>
  <si>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</si>
  <si>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</si>
  <si>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</si>
  <si>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</si>
  <si>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</si>
  <si>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</si>
  <si>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</si>
  <si>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</si>
  <si>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</si>
  <si>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</si>
  <si>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</si>
  <si>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</si>
  <si>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</si>
  <si>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</si>
  <si>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</si>
  <si>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</si>
  <si>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</si>
  <si>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</si>
  <si>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</si>
  <si>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</si>
  <si>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</si>
  <si>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</si>
  <si>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</si>
  <si>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</si>
  <si>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</si>
  <si>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</si>
  <si>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</si>
  <si>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</si>
  <si>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</si>
  <si>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</si>
  <si>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</si>
  <si>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</si>
  <si>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</si>
  <si>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</si>
  <si>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</si>
  <si>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</si>
  <si>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</si>
  <si>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</si>
  <si>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</si>
  <si>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</si>
  <si>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</si>
  <si>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</si>
  <si>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</si>
  <si>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</si>
  <si>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</si>
  <si>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</si>
  <si>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</si>
  <si>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</si>
  <si>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</si>
  <si>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</si>
  <si>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</si>
  <si>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</si>
  <si>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</si>
  <si>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</si>
  <si>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</si>
  <si>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</si>
  <si>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</si>
  <si>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</si>
  <si>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</si>
  <si>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</si>
  <si>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</si>
  <si>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</si>
  <si>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</si>
  <si>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</si>
  <si>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</si>
  <si>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</si>
  <si>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</si>
  <si>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</si>
  <si>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</si>
  <si>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</si>
  <si>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</si>
  <si>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</si>
  <si>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</si>
  <si>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</si>
  <si>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</si>
  <si>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</si>
  <si>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</si>
  <si>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</si>
  <si>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</si>
  <si>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</si>
  <si>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</si>
  <si>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</si>
  <si>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</si>
  <si>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</si>
  <si>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</si>
  <si>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</si>
  <si>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</si>
  <si>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</si>
  <si>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</si>
  <si>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</si>
  <si>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</si>
  <si>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</si>
  <si>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</si>
  <si>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</si>
  <si>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</si>
  <si>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</si>
  <si>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</si>
  <si>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</si>
  <si>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</si>
  <si>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</si>
  <si>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</si>
  <si>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</si>
  <si>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</si>
  <si>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</si>
  <si>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</si>
  <si>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</si>
  <si>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</si>
  <si>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</si>
  <si>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</si>
  <si>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</si>
  <si>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</si>
  <si>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</si>
  <si>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</si>
  <si>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</si>
  <si>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</si>
  <si>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</si>
  <si>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</si>
  <si>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</si>
  <si>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</si>
  <si>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</si>
  <si>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</si>
  <si>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</si>
  <si>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</si>
  <si>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</si>
  <si>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</si>
  <si>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</si>
  <si>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</si>
  <si>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</si>
  <si>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</si>
  <si>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</si>
  <si>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</si>
  <si>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</si>
  <si>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</si>
  <si>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</si>
  <si>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</si>
  <si>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</si>
  <si>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</si>
  <si>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</si>
  <si>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</si>
  <si>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</si>
  <si>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</si>
  <si>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</si>
  <si>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</si>
  <si>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</si>
  <si>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</si>
  <si>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</si>
  <si>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</si>
  <si>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</si>
  <si>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</si>
  <si>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</si>
  <si>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</si>
  <si>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</si>
  <si>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</si>
  <si>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</si>
  <si>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</si>
  <si>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</si>
  <si>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</si>
  <si>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</si>
  <si>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</si>
  <si>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</si>
  <si>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</si>
  <si>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</si>
  <si>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</si>
  <si>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</si>
  <si>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</si>
  <si>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</si>
  <si>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</si>
  <si>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</si>
  <si>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</si>
  <si>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</si>
  <si>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</si>
  <si>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</si>
  <si>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</si>
  <si>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</si>
  <si>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</si>
  <si>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</si>
  <si>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</si>
  <si>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</si>
  <si>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</si>
  <si>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</si>
  <si>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</si>
  <si>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</si>
  <si>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</si>
  <si>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</si>
  <si>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</si>
  <si>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</si>
  <si>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</si>
  <si>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</si>
  <si>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</si>
  <si>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</si>
  <si>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</si>
  <si>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</si>
  <si>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</si>
  <si>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</si>
  <si>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</si>
  <si>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</si>
  <si>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</si>
  <si>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</si>
  <si>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</si>
  <si>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</si>
  <si>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</si>
  <si>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</si>
  <si>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</si>
  <si>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</si>
  <si>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</si>
  <si>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</si>
  <si>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</si>
  <si>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</si>
  <si>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</si>
  <si>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</si>
  <si>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</si>
  <si>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</si>
  <si>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</si>
  <si>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</si>
  <si>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</si>
  <si>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</si>
  <si>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</si>
  <si>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</si>
  <si>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</si>
  <si>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</si>
  <si>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</si>
  <si>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</si>
  <si>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</si>
  <si>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</si>
  <si>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</si>
  <si>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</si>
  <si>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</si>
  <si>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</si>
  <si>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</si>
  <si>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</si>
  <si>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</si>
  <si>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</si>
  <si>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</si>
  <si>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</si>
  <si>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</si>
  <si>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</si>
  <si>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</si>
  <si>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</si>
  <si>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</si>
  <si>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</si>
  <si>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</si>
  <si>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</si>
  <si>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</si>
  <si>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</si>
  <si>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</si>
  <si>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</si>
  <si>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</si>
  <si>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</si>
  <si>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</si>
  <si>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</si>
  <si>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</si>
  <si>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</si>
  <si>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</si>
  <si>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</si>
  <si>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</si>
  <si>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</si>
  <si>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</si>
  <si>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</si>
  <si>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</si>
  <si>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</si>
  <si>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</si>
  <si>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</si>
  <si>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</si>
  <si>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</si>
  <si>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</si>
  <si>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</si>
  <si>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</si>
  <si>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</si>
  <si>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</si>
  <si>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</si>
  <si>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</si>
  <si>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</si>
  <si>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</si>
  <si>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</si>
  <si>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</si>
  <si>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</si>
  <si>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</si>
  <si>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</si>
  <si>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</si>
  <si>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</si>
  <si>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</si>
  <si>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</si>
  <si>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</si>
  <si>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</si>
  <si>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</si>
  <si>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</si>
  <si>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</si>
  <si>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</si>
  <si>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</si>
  <si>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</si>
  <si>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</si>
  <si>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</si>
  <si>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</si>
  <si>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</si>
  <si>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</si>
  <si>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</si>
  <si>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</si>
  <si>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</si>
  <si>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</si>
  <si>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</si>
  <si>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</si>
  <si>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</si>
  <si>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</si>
  <si>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</si>
  <si>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</si>
  <si>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</si>
  <si>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</si>
  <si>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</si>
  <si>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</si>
  <si>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</si>
  <si>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</si>
  <si>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</si>
  <si>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</si>
  <si>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</si>
  <si>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</si>
  <si>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</si>
  <si>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</si>
  <si>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</si>
  <si>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</si>
  <si>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</si>
  <si>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</si>
  <si>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</si>
  <si>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</si>
  <si>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</si>
  <si>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</si>
  <si>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</si>
  <si>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</si>
  <si>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</si>
  <si>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</si>
  <si>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</si>
  <si>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</si>
  <si>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</si>
  <si>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</si>
  <si>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</si>
  <si>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</si>
  <si>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</si>
  <si>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</si>
  <si>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</si>
  <si>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</si>
  <si>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</si>
  <si>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</si>
  <si>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</si>
  <si>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</si>
  <si>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</si>
  <si>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</si>
  <si>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</si>
  <si>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</si>
  <si>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</si>
  <si>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</si>
  <si>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</si>
  <si>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</si>
  <si>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</si>
  <si>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</si>
  <si>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</si>
  <si>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</si>
  <si>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</si>
  <si>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</si>
  <si>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</si>
  <si>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</si>
  <si>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</si>
  <si>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</si>
  <si>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</si>
  <si>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</si>
  <si>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</si>
  <si>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</si>
  <si>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</si>
  <si>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</si>
  <si>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</si>
  <si>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</si>
  <si>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</si>
  <si>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</si>
  <si>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</si>
  <si>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</si>
  <si>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</si>
  <si>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</si>
  <si>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</si>
  <si>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</si>
  <si>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</si>
  <si>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</si>
  <si>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</si>
  <si>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</si>
  <si>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</si>
  <si>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</si>
  <si>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</si>
  <si>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</si>
  <si>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</si>
  <si>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</si>
  <si>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</si>
  <si>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</si>
  <si>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</si>
  <si>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</si>
  <si>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</si>
  <si>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</si>
  <si>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</si>
  <si>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</si>
  <si>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</si>
  <si>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</si>
  <si>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</si>
  <si>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</si>
  <si>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</si>
  <si>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</si>
  <si>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</si>
  <si>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</si>
  <si>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</si>
  <si>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</si>
  <si>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</si>
  <si>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</si>
  <si>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</si>
  <si>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</si>
  <si>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</si>
  <si>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</si>
  <si>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</si>
  <si>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</si>
  <si>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</si>
  <si>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</si>
  <si>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</si>
  <si>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</si>
  <si>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</si>
  <si>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</si>
  <si>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</si>
  <si>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</si>
  <si>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</si>
  <si>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</si>
  <si>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</si>
  <si>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</si>
  <si>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</si>
  <si>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</si>
  <si>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</si>
  <si>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</si>
  <si>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</si>
  <si>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</si>
  <si>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</si>
  <si>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</si>
  <si>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</si>
  <si>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</si>
  <si>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</si>
  <si>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</si>
  <si>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</si>
  <si>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</si>
  <si>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</si>
  <si>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</si>
  <si>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</si>
  <si>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</si>
  <si>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</si>
  <si>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</si>
  <si>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</si>
  <si>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</si>
  <si>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</si>
  <si>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</si>
  <si>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</si>
  <si>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</si>
  <si>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</si>
  <si>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</si>
  <si>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</si>
  <si>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</si>
  <si>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</si>
  <si>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</si>
  <si>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</si>
  <si>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</si>
  <si>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</si>
  <si>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</si>
  <si>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</si>
  <si>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</si>
  <si>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</si>
  <si>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</si>
  <si>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</si>
  <si>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</si>
  <si>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</si>
  <si>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</si>
  <si>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</si>
  <si>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</si>
  <si>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</si>
  <si>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</si>
  <si>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</si>
  <si>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</si>
  <si>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</si>
  <si>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</si>
  <si>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</si>
  <si>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</si>
  <si>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</si>
  <si>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</si>
  <si>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</si>
  <si>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</si>
  <si>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</si>
  <si>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</si>
  <si>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</si>
  <si>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</si>
  <si>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</si>
  <si>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</si>
  <si>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</si>
  <si>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</si>
  <si>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</si>
  <si>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</si>
  <si>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</si>
  <si>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</si>
  <si>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</si>
  <si>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</si>
  <si>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</si>
  <si>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</si>
  <si>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</si>
  <si>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</si>
  <si>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</si>
  <si>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</si>
  <si>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</si>
  <si>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</si>
  <si>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</si>
  <si>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</si>
  <si>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</si>
  <si>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</si>
  <si>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</si>
  <si>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</si>
  <si>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</si>
  <si>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</si>
  <si>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</si>
  <si>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</si>
  <si>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</si>
  <si>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</si>
  <si>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</si>
  <si>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</si>
  <si>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</si>
  <si>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</si>
  <si>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</si>
  <si>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</si>
  <si>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</si>
  <si>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</si>
  <si>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</si>
  <si>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</si>
  <si>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</si>
  <si>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</si>
  <si>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</si>
  <si>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</si>
  <si>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</si>
  <si>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</si>
  <si>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</si>
  <si>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</si>
  <si>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</si>
  <si>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</si>
  <si>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</si>
  <si>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</si>
  <si>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</si>
  <si>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</si>
  <si>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</si>
  <si>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</si>
  <si>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</si>
  <si>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</si>
  <si>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</si>
  <si>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</si>
  <si>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</si>
  <si>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</si>
  <si>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</si>
  <si>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</si>
  <si>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</si>
  <si>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</si>
  <si>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</si>
  <si>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</si>
  <si>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</si>
  <si>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</si>
  <si>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</si>
  <si>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</si>
  <si>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</si>
  <si>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</si>
  <si>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</si>
  <si>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</si>
  <si>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</si>
  <si>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</si>
  <si>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</si>
  <si>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</si>
  <si>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</si>
  <si>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</si>
  <si>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</si>
  <si>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</si>
  <si>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</si>
  <si>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</si>
  <si>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</si>
  <si>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</si>
  <si>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</si>
  <si>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</si>
  <si>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</si>
  <si>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</si>
  <si>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</si>
  <si>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</si>
  <si>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</si>
  <si>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</si>
  <si>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</si>
  <si>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</si>
  <si>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</si>
  <si>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</si>
  <si>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</si>
  <si>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</si>
  <si>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</si>
  <si>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</si>
  <si>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</si>
  <si>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</si>
  <si>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</si>
  <si>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</si>
  <si>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</si>
  <si>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</si>
  <si>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</si>
  <si>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</si>
  <si>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</si>
  <si>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</si>
  <si>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</si>
  <si>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</si>
  <si>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</si>
  <si>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</si>
  <si>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</si>
  <si>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</si>
  <si>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</si>
  <si>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</si>
  <si>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</si>
  <si>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</si>
  <si>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</si>
  <si>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</si>
  <si>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</si>
  <si>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</si>
  <si>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</si>
  <si>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</si>
  <si>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</si>
  <si>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</si>
  <si>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</si>
  <si>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</si>
  <si>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</si>
  <si>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</si>
  <si>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</si>
  <si>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</si>
  <si>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</si>
  <si>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</si>
  <si>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</si>
  <si>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</si>
  <si>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</si>
  <si>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</si>
  <si>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</si>
  <si>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</si>
  <si>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</si>
  <si>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</si>
  <si>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</si>
  <si>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</si>
  <si>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</si>
  <si>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</si>
  <si>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</si>
  <si>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</si>
  <si>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</si>
  <si>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</si>
  <si>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</si>
  <si>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</si>
  <si>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</si>
  <si>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</si>
  <si>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</si>
  <si>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</si>
  <si>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</si>
  <si>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</si>
  <si>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</si>
  <si>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</si>
  <si>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</si>
  <si>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</si>
  <si>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</si>
  <si>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</si>
  <si>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</si>
  <si>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</si>
  <si>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</si>
  <si>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</si>
  <si>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</si>
  <si>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</si>
  <si>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</si>
  <si>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</si>
  <si>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</si>
  <si>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</si>
  <si>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</si>
  <si>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</si>
  <si>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</si>
  <si>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</si>
  <si>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</si>
  <si>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</si>
  <si>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</si>
  <si>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</si>
  <si>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</si>
  <si>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</si>
  <si>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</si>
  <si>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</si>
  <si>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</si>
  <si>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</si>
  <si>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</si>
  <si>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</si>
  <si>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</si>
  <si>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</si>
  <si>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</si>
  <si>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</si>
  <si>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</si>
  <si>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</si>
  <si>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</si>
  <si>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</si>
  <si>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</si>
  <si>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</si>
  <si>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</si>
  <si>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</si>
  <si>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</si>
  <si>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</si>
  <si>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</si>
  <si>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</si>
  <si>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</si>
  <si>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</si>
  <si>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</si>
  <si>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</si>
  <si>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</si>
  <si>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</si>
  <si>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</si>
  <si>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</si>
  <si>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</si>
  <si>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</si>
  <si>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</si>
  <si>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</si>
  <si>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</si>
  <si>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</si>
  <si>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</si>
  <si>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</si>
  <si>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</si>
  <si>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</si>
  <si>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</si>
  <si>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</si>
  <si>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</si>
  <si>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</si>
  <si>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</si>
  <si>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</si>
  <si>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</si>
  <si>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</si>
  <si>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</si>
  <si>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</si>
  <si>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</si>
  <si>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</si>
  <si>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</si>
  <si>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</si>
  <si>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</si>
  <si>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</si>
  <si>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</si>
  <si>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</si>
  <si>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</si>
  <si>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</si>
  <si>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</si>
  <si>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</si>
  <si>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</si>
  <si>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</si>
  <si>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</si>
  <si>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</si>
  <si>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</si>
  <si>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</si>
  <si>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</si>
  <si>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</si>
  <si>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</si>
  <si>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</si>
  <si>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</si>
  <si>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</si>
  <si>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</si>
  <si>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</si>
  <si>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</si>
  <si>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</si>
  <si>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</si>
  <si>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</si>
  <si>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</si>
  <si>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</si>
  <si>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</si>
  <si>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</si>
  <si>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</si>
  <si>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</si>
  <si>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</si>
  <si>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</si>
  <si>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</si>
  <si>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</si>
  <si>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</si>
  <si>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</si>
  <si>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</si>
  <si>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</si>
  <si>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</si>
  <si>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</si>
  <si>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</si>
  <si>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</si>
  <si>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</si>
  <si>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</si>
  <si>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</si>
  <si>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</si>
  <si>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</si>
  <si>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</si>
  <si>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</si>
  <si>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</si>
  <si>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</si>
  <si>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</si>
  <si>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</si>
  <si>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</si>
  <si>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</si>
  <si>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</si>
  <si>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</si>
  <si>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</si>
  <si>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</si>
  <si>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</si>
  <si>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</si>
  <si>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</si>
  <si>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</si>
  <si>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</si>
  <si>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</si>
  <si>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</si>
  <si>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</si>
  <si>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</si>
  <si>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</si>
  <si>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</si>
  <si>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</si>
  <si>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</si>
  <si>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</si>
  <si>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</si>
  <si>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</si>
  <si>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</si>
  <si>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</si>
  <si>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</si>
  <si>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</si>
  <si>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</si>
  <si>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</si>
  <si>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</si>
  <si>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</si>
  <si>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</si>
  <si>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</si>
  <si>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</si>
  <si>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</si>
  <si>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</si>
  <si>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</si>
  <si>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</si>
  <si>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</si>
  <si>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</si>
  <si>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</si>
  <si>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</si>
  <si>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</si>
  <si>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</si>
  <si>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</si>
  <si>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</si>
  <si>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</si>
  <si>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</si>
  <si>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</si>
  <si>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</si>
  <si>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</si>
  <si>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</si>
  <si>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</si>
  <si>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</si>
  <si>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</si>
  <si>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</si>
  <si>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</si>
  <si>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</si>
  <si>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</si>
  <si>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</si>
  <si>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</si>
  <si>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</si>
  <si>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</si>
  <si>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</si>
  <si>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</si>
  <si>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</si>
  <si>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</si>
  <si>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</si>
  <si>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</si>
  <si>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</si>
  <si>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</si>
  <si>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</si>
  <si>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</si>
  <si>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</si>
  <si>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</si>
  <si>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</si>
  <si>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</si>
  <si>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</si>
  <si>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</si>
  <si>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</si>
  <si>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</si>
  <si>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</si>
  <si>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</si>
  <si>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</si>
  <si>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</si>
  <si>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</si>
  <si>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</si>
  <si>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</si>
  <si>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</si>
  <si>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</si>
  <si>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</si>
  <si>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</si>
  <si>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</si>
  <si>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</si>
  <si>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</si>
  <si>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</si>
  <si>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</si>
  <si>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</si>
  <si>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</si>
  <si>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</si>
  <si>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</si>
  <si>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</si>
  <si>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</si>
  <si>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</si>
  <si>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</si>
  <si>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</si>
  <si>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</si>
  <si>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</si>
  <si>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</si>
  <si>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</si>
  <si>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</si>
  <si>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</si>
  <si>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</si>
  <si>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</si>
  <si>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</si>
  <si>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</si>
  <si>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</si>
  <si>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</si>
  <si>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</si>
  <si>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</si>
  <si>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</si>
  <si>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</si>
  <si>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</si>
  <si>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</si>
  <si>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</si>
  <si>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</si>
  <si>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</si>
  <si>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</si>
  <si>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</si>
  <si>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</si>
  <si>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</si>
  <si>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</si>
  <si>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</si>
  <si>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</si>
  <si>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</si>
  <si>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</si>
  <si>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</si>
  <si>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</si>
  <si>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</si>
  <si>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</si>
  <si>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</si>
  <si>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</si>
  <si>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</si>
  <si>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</si>
  <si>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</si>
  <si>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</si>
  <si>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</si>
  <si>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</si>
  <si>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</si>
  <si>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</si>
  <si>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</si>
  <si>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</si>
  <si>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</si>
  <si>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</si>
  <si>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</si>
  <si>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</si>
  <si>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</si>
  <si>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</si>
  <si>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</si>
  <si>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</si>
  <si>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</si>
  <si>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</si>
  <si>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</si>
  <si>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</si>
  <si>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</si>
  <si>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</si>
  <si>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</si>
  <si>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</si>
  <si>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</si>
  <si>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</si>
  <si>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</si>
  <si>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</si>
  <si>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</si>
  <si>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</si>
  <si>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</si>
  <si>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</si>
  <si>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</si>
  <si>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</si>
  <si>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</si>
  <si>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</si>
  <si>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</si>
  <si>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</si>
  <si>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</si>
  <si>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</si>
  <si>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</si>
  <si>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</si>
  <si>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</si>
  <si>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</si>
  <si>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</si>
  <si>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</si>
  <si>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</si>
  <si>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</si>
  <si>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</si>
  <si>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</si>
  <si>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</si>
  <si>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</si>
  <si>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</si>
  <si>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</si>
  <si>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</si>
  <si>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</si>
  <si>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</si>
  <si>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</si>
  <si>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</si>
  <si>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</si>
  <si>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</si>
  <si>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</si>
  <si>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</si>
  <si>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</si>
  <si>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</si>
  <si>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</si>
  <si>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</si>
  <si>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</si>
  <si>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</si>
  <si>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</si>
  <si>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</si>
  <si>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</si>
  <si>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</si>
  <si>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</si>
  <si>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</si>
  <si>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</si>
  <si>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</si>
  <si>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</si>
  <si>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</si>
  <si>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</si>
  <si>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</si>
  <si>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</si>
  <si>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</si>
  <si>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</si>
  <si>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</si>
  <si>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</si>
  <si>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</si>
  <si>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</si>
  <si>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</si>
  <si>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</si>
  <si>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</si>
  <si>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</si>
  <si>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</si>
  <si>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</si>
  <si>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</si>
  <si>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</si>
  <si>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</si>
  <si>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</si>
  <si>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</si>
  <si>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</si>
  <si>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</si>
  <si>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</si>
  <si>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</si>
  <si>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</si>
  <si>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</si>
  <si>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</si>
  <si>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</si>
  <si>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</si>
  <si>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</si>
  <si>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</si>
  <si>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</si>
  <si>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</si>
  <si>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</si>
  <si>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</si>
  <si>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</si>
  <si>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</si>
  <si>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</si>
  <si>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</si>
  <si>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</si>
  <si>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</si>
  <si>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</si>
  <si>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</si>
  <si>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</si>
  <si>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</si>
  <si>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</si>
  <si>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</si>
  <si>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</si>
  <si>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</si>
  <si>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</si>
  <si>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</si>
  <si>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</si>
  <si>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</si>
  <si>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</si>
  <si>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</si>
  <si>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</si>
  <si>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</si>
  <si>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</si>
  <si>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</si>
  <si>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</si>
  <si>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</si>
  <si>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</si>
  <si>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</si>
  <si>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</si>
  <si>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</si>
  <si>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</si>
  <si>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</si>
  <si>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</si>
  <si>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</si>
  <si>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</si>
  <si>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</si>
  <si>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</si>
  <si>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</si>
  <si>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</si>
  <si>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</si>
  <si>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</si>
  <si>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</si>
  <si>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</si>
  <si>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</si>
  <si>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</si>
  <si>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</si>
  <si>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</si>
  <si>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</si>
  <si>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</si>
  <si>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</si>
  <si>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</si>
  <si>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</si>
  <si>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</si>
  <si>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</si>
  <si>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</si>
  <si>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</si>
  <si>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</si>
  <si>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</si>
  <si>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</si>
  <si>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</si>
  <si>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</si>
  <si>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</si>
  <si>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</si>
  <si>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</si>
  <si>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</si>
  <si>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</si>
  <si>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</si>
  <si>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</si>
  <si>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</si>
  <si>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</si>
  <si>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</si>
  <si>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</si>
  <si>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</si>
  <si>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</si>
  <si>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</si>
  <si>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</si>
  <si>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</si>
  <si>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</si>
  <si>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</si>
  <si>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</si>
  <si>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</si>
  <si>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</si>
  <si>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</si>
  <si>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</si>
  <si>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</si>
  <si>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</si>
  <si>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</si>
  <si>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</si>
  <si>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</si>
  <si>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</si>
  <si>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</si>
  <si>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</si>
  <si>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</si>
  <si>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</si>
  <si>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</si>
  <si>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</si>
  <si>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</si>
  <si>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</si>
  <si>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</si>
  <si>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</si>
  <si>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</si>
  <si>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</si>
  <si>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</si>
  <si>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</si>
  <si>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</si>
  <si>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</si>
  <si>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</si>
  <si>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</si>
  <si>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</si>
  <si>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</si>
  <si>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</si>
  <si>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</si>
  <si>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</si>
  <si>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</si>
  <si>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</si>
  <si>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</si>
  <si>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</si>
  <si>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</si>
  <si>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</si>
  <si>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</si>
  <si>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</si>
  <si>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</si>
  <si>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</si>
  <si>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</si>
  <si>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</si>
  <si>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</si>
  <si>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</si>
  <si>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</si>
  <si>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</si>
  <si>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</si>
  <si>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</si>
  <si>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</si>
  <si>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</si>
  <si>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</si>
  <si>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</si>
  <si>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</si>
  <si>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</si>
  <si>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</si>
  <si>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</si>
  <si>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</si>
  <si>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</si>
  <si>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</si>
  <si>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</si>
  <si>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</si>
  <si>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</si>
  <si>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</si>
  <si>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</si>
  <si>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</si>
  <si>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</si>
  <si>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</si>
  <si>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</si>
  <si>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</si>
  <si>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</si>
  <si>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</si>
  <si>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</si>
  <si>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</si>
  <si>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</si>
  <si>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</si>
  <si>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</si>
  <si>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</si>
  <si>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</si>
  <si>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</si>
  <si>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</si>
  <si>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</si>
  <si>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</si>
  <si>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</si>
  <si>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</si>
  <si>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</si>
  <si>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</si>
  <si>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</si>
  <si>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</si>
  <si>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</si>
  <si>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</si>
  <si>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</si>
  <si>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</si>
  <si>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</si>
  <si>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</si>
  <si>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</si>
  <si>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</si>
  <si>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</si>
  <si>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</si>
  <si>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</si>
  <si>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</si>
  <si>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</si>
  <si>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</si>
  <si>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</si>
  <si>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</si>
  <si>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</si>
  <si>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</si>
  <si>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</si>
  <si>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</si>
  <si>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</si>
  <si>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</si>
  <si>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</si>
  <si>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</si>
  <si>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</si>
  <si>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</si>
  <si>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</si>
  <si>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</si>
  <si>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</si>
  <si>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</si>
  <si>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</si>
  <si>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</si>
  <si>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</si>
  <si>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</si>
  <si>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</si>
  <si>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</si>
  <si>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</si>
  <si>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</si>
  <si>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</si>
  <si>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</si>
  <si>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</si>
  <si>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</si>
  <si>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</si>
  <si>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</si>
  <si>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</si>
  <si>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</si>
  <si>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</si>
  <si>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</si>
  <si>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</si>
  <si>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</si>
  <si>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</si>
  <si>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</si>
  <si>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</si>
  <si>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</si>
  <si>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</si>
  <si>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</si>
  <si>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</si>
  <si>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</si>
  <si>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</si>
  <si>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</si>
  <si>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</si>
  <si>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</si>
  <si>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</si>
  <si>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</si>
  <si>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</si>
  <si>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</si>
  <si>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</si>
  <si>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</si>
  <si>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</si>
  <si>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</si>
  <si>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</si>
  <si>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</si>
  <si>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</si>
  <si>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</si>
  <si>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</si>
  <si>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</si>
  <si>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</si>
  <si>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</si>
  <si>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</si>
  <si>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</si>
  <si>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</si>
  <si>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</si>
  <si>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</si>
  <si>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</si>
  <si>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</si>
  <si>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</si>
  <si>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</si>
  <si>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</si>
  <si>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</si>
  <si>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</si>
  <si>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</si>
  <si>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</si>
  <si>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</si>
  <si>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</si>
  <si>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</si>
  <si>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</si>
  <si>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</si>
  <si>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</si>
  <si>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</si>
  <si>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</si>
  <si>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</si>
  <si>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</si>
  <si>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</si>
  <si>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</si>
  <si>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</si>
  <si>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</si>
  <si>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</si>
  <si>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</si>
  <si>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</si>
  <si>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</si>
  <si>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</si>
  <si>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</si>
  <si>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</si>
  <si>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</si>
  <si>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</si>
  <si>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</si>
  <si>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</si>
  <si>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</si>
  <si>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</si>
  <si>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</si>
  <si>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</si>
  <si>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</si>
  <si>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</si>
  <si>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</si>
  <si>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</si>
  <si>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</si>
  <si>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</si>
  <si>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</si>
  <si>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</si>
  <si>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</si>
  <si>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</si>
  <si>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</si>
  <si>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</si>
  <si>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</si>
  <si>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</si>
  <si>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</si>
  <si>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</si>
  <si>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</si>
  <si>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</si>
  <si>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</si>
  <si>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</si>
  <si>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</si>
  <si>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</si>
  <si>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</si>
  <si>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</si>
  <si>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</si>
  <si>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</si>
  <si>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</si>
  <si>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</si>
  <si>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</si>
  <si>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</si>
  <si>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</si>
  <si>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</si>
  <si>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</si>
  <si>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</si>
  <si>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</si>
  <si>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</si>
  <si>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</si>
  <si>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</si>
  <si>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</si>
  <si>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</si>
  <si>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</si>
  <si>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</si>
  <si>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</si>
  <si>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</si>
  <si>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</si>
  <si>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</si>
  <si>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</si>
  <si>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</si>
  <si>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</si>
  <si>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</si>
  <si>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</si>
  <si>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</si>
  <si>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</si>
  <si>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</si>
  <si>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</si>
  <si>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</si>
  <si>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</si>
  <si>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</si>
  <si>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</si>
  <si>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</si>
  <si>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</si>
  <si>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</si>
  <si>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</si>
  <si>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</si>
  <si>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</si>
  <si>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</si>
  <si>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</si>
  <si>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</si>
  <si>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</si>
  <si>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</si>
  <si>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</si>
  <si>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</si>
  <si>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</si>
  <si>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</si>
  <si>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</si>
  <si>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</si>
  <si>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</si>
  <si>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</si>
  <si>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</si>
  <si>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</si>
  <si>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</si>
  <si>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</si>
  <si>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</si>
  <si>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</si>
  <si>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</si>
  <si>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</si>
  <si>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</si>
  <si>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</si>
  <si>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</si>
  <si>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</si>
  <si>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</si>
  <si>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</si>
  <si>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</si>
  <si>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</si>
  <si>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</si>
  <si>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</si>
  <si>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</si>
  <si>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</si>
  <si>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</si>
  <si>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</si>
  <si>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</si>
  <si>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</si>
  <si>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</si>
  <si>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</si>
  <si>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</si>
  <si>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</si>
  <si>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</si>
  <si>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</si>
  <si>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</si>
  <si>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</si>
  <si>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</si>
  <si>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</si>
  <si>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</si>
  <si>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</si>
  <si>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</si>
  <si>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</si>
  <si>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</si>
  <si>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</si>
  <si>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</si>
  <si>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</si>
  <si>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</si>
  <si>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</si>
  <si>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</si>
  <si>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</si>
  <si>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</si>
  <si>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</si>
  <si>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</si>
  <si>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</si>
  <si>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</si>
  <si>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</si>
  <si>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</si>
  <si>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</si>
  <si>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</si>
  <si>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</si>
  <si>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</si>
  <si>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</si>
  <si>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</si>
  <si>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</si>
  <si>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</si>
  <si>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</si>
  <si>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</si>
  <si>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</si>
  <si>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</si>
  <si>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</si>
  <si>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</si>
  <si>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</si>
  <si>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</si>
  <si>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</si>
  <si>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</si>
  <si>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</si>
  <si>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</si>
  <si>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</si>
  <si>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</si>
  <si>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</si>
  <si>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</si>
  <si>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</si>
  <si>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</si>
  <si>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</si>
  <si>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</si>
  <si>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</si>
  <si>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</si>
  <si>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</si>
  <si>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</si>
  <si>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</si>
  <si>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</si>
  <si>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</si>
  <si>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</si>
  <si>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</si>
  <si>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</si>
  <si>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</si>
  <si>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</si>
  <si>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</si>
  <si>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</si>
  <si>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</si>
  <si>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</si>
  <si>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</si>
  <si>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</si>
  <si>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</si>
  <si>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</si>
  <si>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</si>
  <si>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</si>
  <si>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</si>
  <si>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</si>
  <si>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</si>
  <si>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</si>
  <si>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</si>
  <si>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</si>
  <si>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</si>
  <si>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</si>
  <si>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</si>
  <si>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</si>
  <si>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</si>
  <si>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</si>
  <si>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</si>
  <si>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</si>
  <si>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</si>
  <si>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</si>
  <si>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</si>
  <si>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</si>
  <si>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</si>
  <si>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</si>
  <si>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</si>
  <si>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</si>
  <si>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</si>
  <si>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</si>
  <si>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</si>
  <si>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</si>
  <si>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</si>
  <si>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</si>
  <si>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</si>
  <si>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</si>
  <si>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</si>
  <si>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</si>
  <si>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</si>
  <si>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</si>
  <si>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</si>
  <si>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</si>
  <si>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</si>
  <si>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</si>
  <si>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</si>
  <si>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</si>
  <si>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</si>
  <si>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</si>
  <si>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</si>
  <si>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</si>
  <si>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</si>
  <si>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</si>
  <si>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</si>
  <si>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</si>
  <si>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</si>
  <si>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</si>
  <si>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</si>
  <si>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</si>
  <si>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</si>
  <si>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</si>
  <si>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</si>
  <si>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</si>
  <si>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</si>
  <si>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</si>
  <si>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</si>
  <si>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</si>
  <si>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</si>
  <si>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</si>
  <si>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</si>
  <si>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</si>
  <si>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</si>
  <si>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</si>
  <si>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</si>
  <si>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</si>
  <si>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</si>
  <si>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</si>
  <si>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</si>
  <si>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</si>
  <si>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</si>
  <si>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</si>
  <si>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</si>
  <si>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</si>
  <si>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</si>
  <si>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</si>
  <si>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</si>
  <si>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</si>
  <si>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</si>
  <si>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</si>
  <si>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</si>
  <si>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</si>
  <si>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</si>
  <si>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</si>
  <si>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</si>
  <si>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</si>
  <si>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</si>
  <si>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</si>
  <si>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</si>
  <si>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</si>
  <si>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</si>
  <si>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</si>
  <si>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</si>
  <si>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</si>
  <si>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</si>
  <si>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</si>
  <si>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</si>
  <si>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</si>
  <si>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</si>
  <si>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</si>
  <si>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</si>
  <si>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</si>
  <si>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</si>
  <si>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</si>
  <si>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</si>
  <si>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</si>
  <si>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</si>
  <si>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</si>
  <si>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</si>
  <si>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</si>
  <si>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</si>
  <si>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</si>
  <si>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</si>
  <si>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</si>
  <si>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</si>
  <si>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</si>
  <si>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</si>
  <si>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</si>
  <si>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</si>
  <si>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</si>
  <si>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</si>
  <si>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</si>
  <si>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</si>
  <si>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</si>
  <si>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</si>
  <si>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</si>
  <si>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</si>
  <si>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</si>
  <si>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</si>
  <si>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</si>
  <si>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</si>
  <si>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</si>
  <si>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</si>
  <si>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</si>
  <si>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</si>
  <si>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</si>
  <si>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</si>
  <si>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</si>
  <si>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</si>
  <si>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</si>
  <si>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</si>
  <si>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</si>
  <si>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</si>
  <si>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</si>
  <si>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</si>
  <si>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</si>
  <si>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</si>
  <si>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</si>
  <si>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</si>
  <si>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</si>
  <si>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</si>
  <si>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</si>
  <si>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</si>
  <si>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</si>
  <si>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</si>
  <si>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</si>
  <si>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</si>
  <si>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</si>
  <si>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</si>
  <si>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</si>
  <si>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</si>
  <si>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</si>
  <si>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</si>
  <si>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</si>
  <si>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</si>
  <si>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</si>
  <si>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</si>
  <si>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</si>
  <si>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</si>
  <si>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</si>
  <si>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</si>
  <si>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</si>
  <si>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</si>
  <si>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</si>
  <si>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</si>
  <si>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</si>
  <si>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</si>
  <si>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</si>
  <si>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</si>
  <si>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</si>
  <si>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</si>
  <si>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</si>
  <si>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</si>
  <si>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</si>
  <si>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</si>
  <si>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</si>
  <si>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</si>
  <si>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</si>
  <si>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</si>
  <si>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</si>
  <si>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</si>
  <si>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</si>
  <si>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</si>
  <si>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</si>
  <si>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</si>
  <si>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</si>
  <si>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</si>
  <si>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</si>
  <si>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</si>
  <si>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</si>
  <si>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</si>
  <si>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</si>
  <si>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</si>
  <si>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</si>
  <si>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</si>
  <si>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</si>
  <si>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</si>
  <si>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</si>
  <si>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</si>
  <si>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</si>
  <si>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</si>
  <si>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</si>
  <si>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</si>
  <si>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</si>
  <si>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</si>
  <si>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</si>
  <si>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</si>
  <si>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</si>
  <si>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</si>
  <si>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</si>
  <si>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</si>
  <si>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</si>
  <si>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</si>
  <si>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</si>
  <si>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</si>
  <si>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</si>
  <si>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</si>
  <si>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</si>
  <si>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</si>
  <si>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</si>
  <si>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</si>
  <si>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</si>
  <si>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</si>
  <si>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</si>
  <si>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</si>
  <si>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</si>
  <si>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</si>
  <si>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</si>
  <si>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</si>
  <si>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</si>
  <si>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</si>
  <si>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</si>
  <si>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</si>
  <si>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</si>
  <si>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</si>
  <si>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</si>
  <si>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</si>
  <si>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</si>
  <si>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</si>
  <si>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</si>
  <si>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</si>
  <si>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</si>
  <si>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</si>
  <si>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</si>
  <si>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</si>
  <si>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</si>
  <si>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</si>
  <si>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</si>
  <si>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</si>
  <si>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</si>
  <si>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</si>
  <si>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</si>
  <si>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</si>
  <si>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</si>
  <si>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</si>
  <si>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</si>
  <si>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</si>
  <si>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</si>
  <si>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</si>
  <si>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</si>
  <si>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</si>
  <si>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</si>
  <si>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</si>
  <si>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</si>
  <si>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</si>
  <si>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</si>
  <si>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</si>
  <si>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</si>
  <si>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</si>
  <si>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</si>
  <si>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</si>
  <si>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</si>
  <si>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</si>
  <si>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</si>
  <si>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</si>
  <si>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</si>
  <si>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</si>
  <si>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</si>
  <si>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</si>
  <si>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</si>
  <si>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</si>
  <si>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</si>
  <si>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</si>
  <si>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</si>
  <si>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</si>
  <si>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</si>
  <si>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</si>
  <si>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</si>
  <si>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</si>
  <si>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</si>
  <si>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</si>
  <si>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</si>
  <si>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</si>
  <si>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</si>
  <si>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</si>
  <si>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</si>
  <si>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</si>
  <si>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</si>
  <si>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</si>
  <si>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</si>
  <si>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</si>
  <si>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</si>
  <si>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</si>
  <si>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</si>
  <si>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</si>
  <si>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</si>
  <si>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</si>
  <si>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</si>
  <si>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</si>
  <si>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</si>
  <si>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</si>
  <si>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</si>
  <si>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</si>
  <si>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</si>
  <si>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</si>
  <si>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</si>
  <si>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</si>
  <si>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</si>
  <si>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</si>
  <si>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</si>
  <si>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</si>
  <si>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</si>
  <si>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</si>
  <si>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</si>
  <si>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</si>
  <si>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</si>
  <si>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</si>
  <si>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</si>
  <si>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</si>
  <si>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</si>
  <si>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</si>
  <si>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</si>
  <si>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</si>
  <si>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</si>
  <si>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</si>
  <si>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</si>
  <si>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</si>
  <si>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</si>
  <si>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</si>
  <si>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</si>
  <si>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</si>
  <si>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</si>
  <si>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</si>
  <si>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</si>
  <si>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</si>
  <si>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</si>
  <si>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</si>
  <si>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</si>
  <si>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</si>
  <si>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</si>
  <si>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</si>
  <si>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</si>
  <si>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</si>
  <si>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</si>
  <si>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</si>
  <si>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</si>
  <si>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</si>
  <si>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</si>
  <si>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</si>
  <si>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</si>
  <si>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</si>
  <si>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</si>
  <si>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</si>
  <si>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</si>
  <si>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</si>
  <si>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</si>
  <si>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</si>
  <si>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</si>
  <si>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</si>
  <si>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</si>
  <si>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</si>
  <si>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</si>
  <si>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</si>
  <si>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</si>
  <si>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</si>
  <si>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</si>
  <si>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</si>
  <si>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</si>
  <si>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</si>
  <si>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</si>
  <si>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</si>
  <si>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</si>
  <si>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</si>
  <si>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</si>
  <si>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</si>
  <si>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</si>
  <si>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</si>
  <si>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</si>
  <si>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</si>
  <si>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</si>
  <si>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</si>
  <si>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</si>
  <si>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</si>
  <si>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</si>
  <si>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</si>
  <si>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</si>
  <si>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</si>
  <si>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</si>
  <si>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</si>
  <si>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</si>
  <si>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</si>
  <si>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</si>
  <si>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</si>
  <si>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</si>
  <si>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</si>
  <si>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</si>
  <si>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</si>
  <si>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</si>
  <si>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</si>
  <si>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</si>
  <si>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</si>
  <si>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</si>
  <si>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</si>
  <si>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</si>
  <si>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</si>
  <si>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</si>
  <si>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</si>
  <si>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</si>
  <si>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</si>
  <si>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</si>
  <si>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</si>
  <si>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</si>
  <si>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</si>
  <si>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</si>
  <si>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</si>
  <si>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</si>
  <si>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</si>
  <si>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</si>
  <si>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</si>
  <si>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</si>
  <si>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</si>
  <si>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</si>
  <si>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</si>
  <si>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</si>
  <si>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</si>
  <si>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</si>
  <si>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</si>
  <si>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</si>
  <si>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</si>
  <si>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</si>
  <si>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</si>
  <si>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</si>
  <si>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</si>
  <si>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</si>
  <si>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</si>
  <si>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</si>
  <si>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</si>
  <si>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</si>
  <si>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</si>
  <si>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</si>
  <si>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</si>
  <si>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</si>
  <si>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</si>
  <si>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</si>
  <si>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</si>
  <si>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</si>
  <si>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</si>
  <si>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</si>
  <si>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</si>
  <si>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</si>
  <si>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</si>
  <si>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</si>
  <si>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</si>
  <si>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</si>
  <si>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</si>
  <si>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</si>
  <si>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</si>
  <si>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</si>
  <si>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</si>
  <si>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</si>
  <si>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</si>
  <si>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</si>
  <si>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</si>
  <si>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</si>
  <si>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</si>
  <si>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</si>
  <si>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</si>
  <si>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</si>
  <si>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</si>
  <si>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</si>
  <si>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</si>
  <si>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</si>
  <si>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</si>
  <si>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</si>
  <si>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</si>
  <si>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</si>
  <si>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</si>
  <si>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</si>
  <si>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</si>
  <si>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</si>
  <si>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</si>
  <si>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</si>
  <si>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</si>
  <si>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</si>
  <si>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</si>
  <si>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</si>
  <si>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</si>
  <si>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</si>
  <si>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</si>
  <si>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</si>
  <si>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</si>
  <si>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</si>
  <si>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</si>
  <si>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</si>
  <si>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</si>
  <si>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</si>
  <si>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</si>
  <si>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</si>
  <si>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</si>
  <si>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</si>
  <si>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</si>
  <si>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</si>
  <si>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</si>
  <si>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</si>
  <si>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</si>
  <si>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</si>
  <si>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</si>
  <si>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</si>
  <si>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</si>
  <si>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</si>
  <si>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</si>
  <si>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</si>
  <si>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</si>
  <si>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</si>
  <si>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</si>
  <si>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</si>
  <si>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</si>
  <si>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</si>
  <si>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</si>
  <si>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</si>
  <si>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</si>
  <si>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</si>
  <si>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</si>
  <si>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</si>
  <si>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</si>
  <si>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</si>
  <si>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</si>
  <si>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</si>
  <si>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</si>
  <si>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</si>
  <si>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</si>
  <si>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</si>
  <si>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</si>
  <si>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</si>
  <si>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</si>
  <si>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</si>
  <si>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</si>
  <si>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</si>
  <si>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</si>
  <si>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</si>
  <si>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</si>
  <si>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</si>
  <si>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</si>
  <si>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</si>
  <si>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</si>
  <si>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</si>
  <si>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</si>
  <si>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</si>
  <si>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</si>
  <si>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</si>
  <si>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</si>
  <si>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</si>
  <si>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</si>
  <si>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</si>
  <si>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</si>
  <si>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</si>
  <si>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</si>
  <si>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</si>
  <si>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</si>
  <si>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</si>
  <si>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</si>
  <si>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</si>
  <si>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</si>
  <si>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</si>
  <si>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</si>
  <si>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</si>
  <si>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</si>
  <si>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</si>
  <si>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</si>
  <si>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</si>
  <si>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</si>
  <si>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</si>
  <si>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</si>
  <si>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</si>
  <si>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</si>
  <si>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</si>
  <si>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</si>
  <si>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</si>
  <si>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</si>
  <si>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</si>
  <si>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</si>
  <si>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</si>
  <si>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</si>
  <si>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</si>
  <si>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</si>
  <si>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</si>
  <si>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</si>
  <si>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</si>
  <si>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</si>
  <si>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</si>
  <si>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</si>
  <si>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</si>
  <si>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</si>
  <si>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</si>
  <si>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</si>
  <si>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</si>
  <si>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</si>
  <si>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</si>
  <si>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</si>
  <si>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</si>
  <si>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</si>
  <si>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</si>
  <si>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</si>
  <si>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</si>
  <si>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</si>
  <si>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</si>
  <si>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</si>
  <si>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</si>
  <si>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</si>
  <si>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</si>
  <si>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</si>
  <si>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</si>
  <si>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</si>
  <si>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</si>
  <si>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</si>
  <si>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</si>
  <si>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</si>
  <si>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</si>
  <si>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</si>
  <si>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</si>
  <si>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</si>
  <si>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</si>
  <si>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</si>
  <si>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</si>
  <si>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</si>
  <si>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</si>
  <si>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</si>
  <si>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</si>
  <si>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</si>
  <si>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</si>
  <si>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</si>
  <si>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</si>
  <si>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</si>
  <si>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</si>
  <si>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</si>
  <si>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</si>
  <si>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</si>
  <si>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</si>
  <si>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</si>
  <si>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</si>
  <si>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</si>
  <si>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</si>
  <si>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</si>
  <si>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</si>
  <si>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</si>
  <si>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</si>
  <si>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</si>
  <si>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</si>
  <si>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</si>
  <si>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</si>
  <si>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</si>
  <si>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</si>
  <si>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</si>
  <si>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</si>
  <si>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</si>
  <si>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</si>
  <si>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</si>
  <si>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</si>
  <si>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</si>
  <si>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</si>
  <si>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</si>
  <si>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</si>
  <si>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</si>
  <si>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</si>
  <si>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</si>
  <si>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</si>
  <si>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</si>
  <si>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</si>
  <si>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</si>
  <si>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</si>
  <si>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</si>
  <si>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</si>
  <si>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</si>
  <si>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</si>
  <si>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</si>
  <si>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</si>
  <si>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</si>
  <si>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</si>
  <si>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</si>
  <si>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</si>
  <si>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</si>
  <si>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</si>
  <si>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</si>
  <si>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</si>
  <si>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</si>
  <si>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</si>
  <si>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</si>
  <si>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</si>
  <si>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</si>
  <si>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</si>
  <si>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</si>
  <si>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</si>
  <si>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</si>
  <si>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</si>
  <si>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</si>
  <si>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</si>
  <si>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</si>
  <si>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</si>
  <si>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</si>
  <si>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</si>
  <si>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</si>
  <si>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</si>
  <si>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</si>
  <si>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</si>
  <si>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</si>
  <si>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</si>
  <si>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</si>
  <si>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</si>
  <si>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</si>
  <si>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</si>
  <si>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</si>
  <si>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</si>
  <si>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</si>
  <si>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</si>
  <si>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</si>
  <si>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</si>
  <si>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</si>
  <si>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</si>
  <si>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</si>
  <si>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</si>
  <si>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</si>
  <si>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</si>
  <si>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</si>
  <si>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</si>
  <si>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</si>
  <si>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</si>
  <si>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</si>
  <si>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</si>
  <si>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</si>
  <si>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</si>
  <si>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</si>
  <si>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</si>
  <si>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</si>
  <si>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</si>
  <si>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</si>
  <si>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</si>
  <si>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</si>
  <si>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</si>
  <si>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</si>
  <si>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</si>
  <si>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</si>
  <si>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</si>
  <si>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</si>
  <si>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</si>
  <si>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</si>
  <si>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</si>
  <si>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</si>
  <si>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</si>
  <si>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</si>
  <si>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</si>
  <si>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</si>
  <si>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</si>
  <si>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</si>
  <si>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</si>
  <si>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</si>
  <si>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</si>
  <si>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</si>
  <si>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</si>
  <si>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</si>
  <si>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</si>
  <si>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</si>
  <si>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</si>
  <si>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</si>
  <si>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</si>
  <si>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</si>
  <si>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</si>
  <si>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</si>
  <si>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</si>
  <si>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</si>
  <si>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</si>
  <si>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</si>
  <si>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</si>
  <si>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</si>
  <si>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</si>
  <si>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</si>
  <si>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</si>
  <si>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</si>
  <si>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</si>
  <si>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</si>
  <si>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</si>
  <si>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</si>
  <si>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</si>
  <si>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</si>
  <si>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</si>
  <si>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</si>
  <si>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</si>
  <si>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</si>
  <si>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</si>
  <si>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</si>
  <si>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</si>
  <si>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</si>
  <si>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</si>
  <si>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</si>
  <si>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</si>
  <si>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</si>
  <si>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</si>
  <si>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</si>
  <si>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</si>
  <si>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</si>
  <si>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</si>
  <si>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</si>
  <si>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</si>
  <si>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</si>
  <si>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</si>
  <si>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</si>
  <si>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</si>
  <si>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</si>
  <si>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</si>
  <si>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</si>
  <si>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</si>
  <si>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</si>
  <si>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</si>
  <si>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</si>
  <si>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</si>
  <si>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</si>
  <si>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</si>
  <si>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</si>
  <si>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</si>
  <si>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</si>
  <si>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</si>
  <si>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</si>
  <si>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</si>
  <si>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</si>
  <si>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</si>
  <si>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</si>
  <si>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</si>
  <si>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</si>
  <si>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</si>
  <si>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</si>
  <si>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</si>
  <si>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</si>
  <si>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</si>
  <si>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</si>
  <si>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</si>
  <si>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</si>
  <si>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</si>
  <si>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</si>
  <si>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</si>
  <si>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</si>
  <si>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</si>
  <si>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</si>
  <si>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</si>
  <si>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</si>
  <si>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</si>
  <si>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</si>
  <si>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</si>
  <si>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</si>
  <si>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</si>
  <si>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</si>
  <si>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</si>
  <si>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</si>
  <si>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</si>
  <si>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</si>
  <si>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</si>
  <si>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</si>
  <si>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</si>
  <si>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</si>
  <si>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</si>
  <si>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</si>
  <si>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</si>
  <si>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</si>
  <si>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</si>
  <si>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</si>
  <si>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</si>
  <si>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</si>
  <si>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</si>
  <si>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</si>
  <si>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</si>
  <si>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</si>
  <si>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</si>
  <si>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</si>
  <si>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</si>
  <si>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</si>
  <si>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</si>
  <si>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</si>
  <si>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</si>
  <si>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</si>
  <si>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</si>
  <si>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</si>
  <si>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</si>
  <si>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</si>
  <si>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</si>
  <si>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</si>
  <si>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</si>
  <si>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</si>
  <si>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</si>
  <si>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</si>
  <si>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</si>
  <si>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</si>
  <si>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</si>
  <si>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</si>
  <si>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</si>
  <si>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</si>
  <si>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</si>
  <si>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</si>
  <si>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</si>
  <si>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</si>
  <si>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</si>
  <si>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</si>
  <si>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</si>
  <si>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</si>
  <si>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</si>
  <si>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</si>
  <si>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</si>
  <si>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</si>
  <si>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</si>
  <si>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</si>
  <si>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</si>
  <si>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</si>
  <si>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</si>
  <si>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</si>
  <si>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</si>
  <si>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</si>
  <si>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</si>
  <si>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</si>
  <si>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</si>
  <si>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</si>
  <si>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</si>
  <si>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</si>
  <si>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</si>
  <si>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</si>
  <si>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</si>
  <si>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</si>
  <si>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</si>
  <si>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</si>
  <si>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</si>
  <si>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</si>
  <si>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</si>
  <si>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</si>
  <si>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</si>
  <si>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</si>
  <si>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</si>
  <si>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</si>
  <si>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</si>
  <si>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</si>
  <si>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</si>
  <si>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</si>
  <si>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</si>
  <si>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</si>
  <si>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</si>
  <si>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</si>
  <si>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</si>
  <si>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</si>
  <si>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</si>
  <si>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</si>
  <si>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</si>
  <si>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</si>
  <si>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</si>
  <si>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</si>
  <si>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</si>
  <si>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</si>
  <si>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</si>
  <si>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</si>
  <si>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</si>
  <si>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</si>
  <si>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</si>
  <si>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</si>
  <si>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</si>
  <si>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</si>
  <si>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</si>
  <si>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</si>
  <si>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</si>
  <si>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</si>
  <si>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</si>
  <si>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</si>
  <si>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</si>
  <si>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</si>
  <si>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</si>
  <si>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</si>
  <si>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</si>
  <si>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</si>
  <si>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</si>
  <si>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</si>
  <si>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</si>
  <si>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</si>
  <si>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</si>
  <si>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</si>
  <si>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</si>
  <si>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</si>
  <si>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</si>
  <si>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</si>
  <si>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</si>
  <si>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</si>
  <si>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</si>
  <si>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</si>
  <si>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</si>
  <si>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</si>
  <si>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</si>
  <si>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</si>
  <si>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</si>
  <si>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</si>
  <si>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</si>
  <si>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</si>
  <si>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</si>
  <si>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</si>
  <si>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</si>
  <si>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</si>
  <si>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</si>
  <si>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</si>
  <si>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</si>
  <si>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</si>
  <si>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</si>
  <si>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</si>
  <si>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</si>
  <si>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</si>
  <si>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</si>
  <si>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</si>
  <si>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</si>
  <si>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</si>
  <si>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</si>
  <si>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</si>
  <si>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</si>
  <si>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</si>
  <si>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</si>
  <si>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</si>
  <si>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</si>
  <si>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</si>
  <si>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</si>
  <si>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</si>
  <si>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</si>
  <si>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</si>
  <si>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</si>
  <si>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</si>
  <si>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</si>
  <si>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</si>
  <si>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</si>
  <si>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</si>
  <si>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</si>
  <si>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</si>
  <si>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</si>
  <si>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</si>
  <si>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</si>
  <si>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</si>
  <si>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</si>
  <si>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</si>
  <si>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</si>
  <si>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</si>
  <si>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</si>
  <si>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</si>
  <si>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</si>
  <si>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</si>
  <si>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</si>
  <si>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</si>
  <si>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</si>
  <si>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</si>
  <si>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</si>
  <si>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</si>
  <si>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</si>
  <si>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</si>
  <si>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</si>
  <si>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</si>
  <si>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</si>
  <si>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</si>
  <si>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</si>
  <si>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</si>
  <si>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</si>
  <si>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</si>
  <si>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</si>
  <si>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</si>
  <si>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</si>
  <si>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</si>
  <si>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</si>
  <si>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</si>
  <si>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</si>
  <si>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</si>
  <si>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</si>
  <si>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</si>
  <si>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</si>
  <si>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</si>
  <si>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</si>
  <si>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</si>
  <si>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</si>
  <si>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</si>
  <si>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</si>
  <si>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</si>
  <si>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</si>
  <si>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</si>
  <si>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</si>
  <si>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</si>
  <si>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</si>
  <si>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</si>
  <si>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</si>
  <si>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</si>
  <si>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</si>
  <si>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</si>
  <si>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</si>
  <si>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</si>
  <si>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</si>
  <si>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</si>
  <si>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</si>
  <si>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</si>
  <si>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</si>
  <si>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</si>
  <si>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</si>
  <si>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</si>
  <si>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</si>
  <si>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</si>
  <si>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</si>
  <si>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</si>
  <si>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</si>
  <si>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</si>
  <si>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</si>
  <si>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</si>
  <si>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</si>
  <si>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</si>
  <si>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</si>
  <si>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</si>
  <si>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</si>
  <si>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</si>
  <si>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</si>
  <si>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</si>
  <si>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</si>
  <si>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</si>
  <si>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</si>
  <si>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</si>
  <si>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</si>
  <si>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</si>
  <si>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</si>
  <si>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</si>
  <si>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</si>
  <si>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</si>
  <si>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</si>
  <si>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</si>
  <si>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</si>
  <si>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</si>
  <si>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</si>
  <si>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</si>
  <si>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</si>
  <si>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</si>
  <si>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</si>
  <si>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</si>
  <si>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</si>
  <si>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</si>
  <si>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</si>
  <si>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</si>
  <si>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</si>
  <si>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</si>
  <si>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</si>
  <si>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</si>
  <si>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</si>
  <si>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</si>
  <si>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</si>
  <si>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</si>
  <si>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</si>
  <si>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</si>
  <si>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</si>
  <si>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</si>
  <si>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</si>
  <si>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</si>
  <si>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</si>
  <si>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</si>
  <si>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</si>
  <si>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</si>
  <si>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</si>
  <si>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</si>
  <si>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</si>
  <si>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</si>
  <si>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</si>
  <si>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</si>
  <si>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</si>
  <si>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</si>
  <si>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</si>
  <si>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</si>
  <si>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</si>
  <si>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</si>
  <si>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</si>
  <si>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</si>
  <si>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</si>
  <si>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</si>
  <si>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</si>
  <si>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</si>
  <si>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</si>
  <si>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</si>
  <si>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</si>
  <si>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</si>
  <si>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</si>
  <si>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</si>
  <si>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</si>
  <si>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</si>
  <si>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</si>
  <si>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</si>
  <si>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</si>
  <si>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</si>
  <si>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</si>
  <si>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</si>
  <si>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</si>
  <si>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</si>
  <si>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</si>
  <si>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</si>
  <si>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</si>
  <si>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</si>
  <si>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</si>
  <si>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</si>
  <si>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</si>
  <si>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</si>
  <si>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</si>
  <si>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</si>
  <si>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</si>
  <si>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</si>
  <si>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</si>
  <si>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</si>
  <si>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</si>
  <si>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</si>
  <si>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</si>
  <si>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</si>
  <si>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</si>
  <si>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</si>
  <si>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</si>
  <si>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</si>
  <si>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</si>
  <si>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</si>
  <si>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</si>
  <si>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</si>
  <si>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</si>
  <si>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</si>
  <si>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</si>
  <si>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</si>
  <si>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</si>
  <si>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</si>
  <si>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</si>
  <si>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</si>
  <si>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</si>
  <si>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</si>
  <si>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</si>
  <si>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</si>
  <si>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</si>
  <si>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</si>
  <si>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</si>
  <si>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</si>
  <si>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</si>
  <si>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</si>
  <si>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</si>
  <si>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</si>
  <si>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</si>
  <si>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</si>
  <si>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</si>
  <si>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</si>
  <si>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</si>
  <si>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</si>
  <si>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</si>
  <si>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</si>
  <si>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</si>
  <si>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</si>
  <si>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</si>
  <si>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</si>
  <si>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</si>
  <si>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</si>
  <si>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</si>
  <si>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</si>
  <si>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</si>
  <si>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</si>
  <si>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</si>
  <si>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</si>
  <si>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</si>
  <si>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</si>
  <si>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</si>
  <si>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</si>
  <si>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</si>
  <si>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</si>
  <si>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</si>
  <si>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</si>
  <si>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</si>
  <si>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</si>
  <si>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</si>
  <si>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</si>
  <si>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</si>
  <si>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</si>
  <si>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</si>
  <si>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</si>
  <si>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</si>
  <si>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</si>
  <si>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</si>
  <si>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</si>
  <si>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</si>
  <si>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</si>
  <si>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</si>
  <si>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</si>
  <si>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</si>
  <si>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</si>
  <si>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</si>
  <si>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</si>
  <si>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</si>
  <si>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</si>
  <si>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</si>
  <si>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</si>
  <si>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</si>
  <si>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</si>
  <si>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</si>
  <si>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</si>
  <si>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</si>
  <si>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</si>
  <si>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</si>
  <si>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</si>
  <si>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</si>
  <si>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</si>
  <si>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</si>
  <si>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</si>
  <si>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</si>
  <si>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</si>
  <si>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</si>
  <si>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</si>
  <si>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</si>
  <si>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</si>
  <si>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</si>
  <si>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</si>
  <si>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</si>
  <si>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</si>
  <si>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</si>
  <si>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</si>
  <si>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</si>
  <si>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</si>
  <si>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</si>
  <si>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</si>
  <si>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</si>
  <si>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</si>
  <si>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</si>
  <si>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</si>
  <si>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</si>
  <si>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</si>
  <si>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</si>
  <si>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</si>
  <si>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</si>
  <si>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</si>
  <si>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</si>
  <si>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</si>
  <si>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</si>
  <si>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</si>
  <si>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</si>
  <si>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</si>
  <si>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</si>
  <si>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</si>
  <si>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</si>
  <si>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</si>
  <si>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</si>
  <si>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</si>
  <si>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</si>
  <si>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</si>
  <si>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</si>
  <si>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</si>
  <si>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</si>
  <si>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</si>
  <si>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</si>
  <si>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</si>
  <si>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</si>
  <si>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</si>
  <si>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</si>
  <si>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</si>
  <si>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</si>
  <si>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</si>
  <si>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</si>
  <si>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</si>
  <si>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</si>
  <si>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</si>
  <si>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</si>
  <si>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</si>
  <si>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</si>
  <si>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</si>
  <si>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</si>
  <si>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</si>
  <si>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</si>
  <si>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</si>
  <si>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</si>
  <si>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</si>
  <si>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</si>
  <si>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</si>
  <si>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</si>
  <si>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</si>
  <si>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</si>
  <si>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</si>
  <si>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</si>
  <si>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</si>
  <si>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</si>
  <si>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</si>
  <si>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</si>
  <si>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</si>
  <si>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</si>
  <si>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</si>
  <si>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</si>
  <si>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</si>
  <si>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</si>
  <si>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</si>
  <si>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</si>
  <si>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</si>
  <si>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</si>
  <si>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</si>
  <si>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</si>
  <si>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</si>
  <si>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</si>
  <si>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</si>
  <si>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</si>
  <si>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</si>
  <si>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</si>
  <si>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</si>
  <si>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</si>
  <si>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</si>
  <si>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</si>
  <si>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</si>
  <si>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</si>
  <si>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</si>
  <si>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</si>
  <si>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</si>
  <si>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</si>
  <si>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</si>
  <si>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</si>
  <si>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</si>
  <si>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</si>
  <si>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</si>
  <si>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</si>
  <si>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</si>
  <si>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</si>
  <si>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</si>
  <si>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</si>
  <si>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</si>
  <si>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</si>
  <si>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</si>
  <si>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</si>
  <si>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</si>
  <si>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</si>
  <si>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</si>
  <si>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</si>
  <si>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</si>
  <si>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</si>
  <si>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</si>
  <si>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</si>
  <si>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</si>
  <si>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</si>
  <si>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</si>
  <si>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</si>
  <si>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</si>
  <si>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</si>
  <si>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</si>
  <si>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</si>
  <si>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</si>
  <si>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</si>
  <si>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</si>
  <si>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</si>
  <si>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</si>
  <si>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</si>
  <si>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</si>
  <si>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</si>
  <si>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</si>
  <si>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</si>
  <si>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</si>
  <si>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</si>
  <si>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</si>
  <si>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</si>
  <si>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</si>
  <si>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</si>
  <si>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</si>
  <si>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</si>
  <si>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</si>
  <si>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</si>
  <si>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</si>
  <si>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</si>
  <si>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</si>
  <si>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</si>
  <si>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</si>
  <si>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</si>
  <si>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</si>
  <si>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</si>
  <si>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</si>
  <si>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</si>
  <si>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</si>
  <si>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</si>
  <si>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</si>
  <si>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</si>
  <si>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</si>
  <si>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</si>
  <si>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</si>
  <si>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</si>
  <si>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</si>
  <si>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</si>
  <si>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</si>
  <si>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</si>
  <si>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</si>
  <si>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</si>
  <si>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</si>
  <si>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</si>
  <si>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</si>
  <si>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</si>
  <si>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</si>
  <si>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</si>
  <si>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</si>
  <si>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</si>
  <si>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</si>
  <si>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</si>
  <si>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</si>
  <si>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</si>
  <si>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</si>
  <si>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</si>
  <si>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</si>
  <si>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</si>
  <si>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</si>
  <si>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</si>
  <si>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</si>
  <si>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</si>
  <si>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</si>
  <si>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</si>
  <si>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</si>
  <si>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</si>
  <si>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</si>
  <si>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</si>
  <si>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</si>
  <si>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</si>
  <si>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</si>
  <si>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</si>
  <si>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</si>
  <si>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</si>
  <si>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</si>
  <si>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</si>
  <si>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</si>
  <si>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</si>
  <si>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</si>
  <si>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</si>
  <si>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</si>
  <si>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</si>
  <si>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</si>
  <si>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</si>
  <si>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</si>
  <si>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</si>
  <si>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</si>
  <si>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</si>
  <si>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</si>
  <si>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</si>
  <si>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</si>
  <si>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</si>
  <si>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</si>
  <si>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</si>
  <si>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</si>
  <si>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</si>
  <si>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</si>
  <si>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</si>
  <si>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</si>
  <si>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</si>
  <si>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</si>
  <si>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</si>
  <si>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</si>
  <si>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</si>
  <si>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</si>
  <si>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</si>
  <si>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</si>
  <si>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</si>
  <si>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</si>
  <si>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</si>
  <si>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</si>
  <si>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</si>
  <si>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</si>
  <si>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</si>
  <si>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</si>
  <si>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</si>
  <si>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</si>
  <si>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</si>
  <si>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</si>
  <si>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</si>
  <si>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</si>
  <si>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</si>
  <si>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</si>
  <si>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</si>
  <si>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</si>
  <si>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</si>
  <si>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</si>
  <si>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</si>
  <si>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</si>
  <si>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</si>
  <si>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</si>
  <si>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</si>
  <si>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</si>
  <si>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</si>
  <si>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</si>
  <si>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</si>
  <si>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</si>
  <si>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</si>
  <si>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</si>
  <si>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</si>
  <si>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</si>
  <si>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</si>
  <si>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</si>
  <si>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</si>
  <si>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</si>
  <si>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</si>
  <si>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</si>
  <si>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</si>
  <si>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</si>
  <si>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</si>
  <si>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</si>
  <si>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</si>
  <si>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</si>
  <si>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</si>
  <si>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</si>
  <si>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</si>
  <si>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</si>
  <si>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</si>
  <si>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</si>
  <si>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</si>
  <si>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</si>
  <si>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</si>
  <si>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</si>
  <si>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</si>
  <si>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</si>
  <si>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</si>
  <si>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</si>
  <si>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</si>
  <si>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</si>
  <si>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</si>
  <si>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</si>
  <si>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</si>
  <si>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</si>
  <si>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</si>
  <si>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</si>
  <si>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</si>
  <si>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</si>
  <si>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</si>
  <si>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</si>
  <si>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</si>
  <si>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</si>
  <si>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</si>
  <si>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</si>
  <si>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</si>
  <si>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</si>
  <si>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</si>
  <si>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</si>
  <si>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</si>
  <si>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</si>
  <si>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</si>
  <si>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</si>
  <si>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</si>
  <si>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</si>
  <si>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</si>
  <si>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</si>
  <si>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</si>
  <si>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</si>
  <si>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</si>
  <si>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</si>
  <si>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</si>
  <si>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</si>
  <si>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</si>
  <si>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</si>
  <si>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</si>
  <si>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</si>
  <si>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</si>
  <si>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</si>
  <si>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</si>
  <si>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</si>
  <si>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</si>
  <si>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</si>
  <si>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</si>
  <si>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</si>
  <si>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</si>
  <si>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</si>
  <si>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</si>
  <si>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</si>
  <si>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</si>
  <si>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</si>
  <si>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</si>
  <si>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</si>
  <si>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</si>
  <si>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</si>
  <si>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</si>
  <si>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</si>
  <si>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</si>
  <si>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</si>
  <si>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</si>
  <si>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</si>
  <si>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</si>
  <si>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</si>
  <si>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</si>
  <si>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</si>
  <si>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</si>
  <si>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</si>
  <si>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</si>
  <si>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</si>
  <si>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</si>
  <si>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</si>
  <si>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</si>
  <si>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</si>
  <si>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</si>
  <si>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</si>
  <si>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</si>
  <si>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</si>
  <si>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</si>
  <si>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</si>
  <si>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</si>
  <si>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</si>
  <si>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</si>
  <si>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</si>
  <si>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</si>
  <si>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</si>
  <si>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</si>
  <si>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</si>
  <si>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</si>
  <si>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</si>
  <si>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</si>
  <si>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</si>
  <si>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</si>
  <si>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</si>
  <si>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</si>
  <si>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</si>
  <si>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</si>
  <si>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</si>
  <si>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</si>
  <si>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</si>
  <si>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</si>
  <si>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</si>
  <si>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</si>
  <si>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</si>
  <si>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</si>
  <si>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</si>
  <si>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</si>
  <si>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</si>
  <si>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</si>
  <si>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</si>
  <si>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</si>
  <si>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</si>
  <si>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</si>
  <si>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</si>
  <si>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</si>
  <si>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</si>
  <si>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</si>
  <si>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</si>
  <si>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</si>
  <si>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</si>
  <si>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</si>
  <si>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</si>
  <si>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</si>
  <si>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</si>
  <si>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</si>
  <si>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</si>
  <si>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</si>
  <si>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</si>
  <si>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</si>
  <si>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</si>
  <si>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</si>
  <si>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</si>
  <si>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</si>
  <si>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</si>
  <si>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</si>
  <si>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</si>
  <si>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</si>
  <si>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</si>
  <si>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</si>
  <si>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</si>
  <si>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</si>
  <si>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</si>
  <si>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</si>
  <si>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</si>
  <si>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</si>
  <si>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</si>
  <si>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</si>
  <si>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</si>
  <si>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</si>
  <si>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</si>
  <si>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</si>
  <si>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</si>
  <si>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</si>
  <si>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</si>
  <si>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</si>
  <si>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</si>
  <si>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</si>
  <si>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</si>
  <si>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</si>
  <si>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</si>
  <si>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</si>
  <si>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</si>
  <si>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</si>
  <si>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</si>
  <si>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</si>
  <si>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</si>
  <si>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</si>
  <si>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</si>
  <si>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</si>
  <si>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</si>
  <si>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</si>
  <si>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</si>
  <si>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</si>
  <si>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</si>
  <si>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</si>
  <si>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</si>
  <si>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</si>
  <si>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</si>
  <si>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</si>
  <si>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</si>
  <si>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</si>
  <si>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</si>
  <si>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</si>
  <si>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</si>
  <si>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</si>
  <si>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</si>
  <si>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</si>
  <si>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</si>
  <si>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</si>
  <si>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</si>
  <si>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</si>
  <si>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</si>
  <si>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</si>
  <si>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</si>
  <si>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</si>
  <si>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</si>
  <si>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</si>
  <si>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</si>
  <si>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</si>
  <si>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</si>
  <si>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</si>
  <si>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</si>
  <si>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</si>
  <si>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</si>
  <si>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</si>
  <si>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</si>
  <si>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</si>
  <si>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</si>
  <si>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</si>
  <si>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</si>
  <si>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</si>
  <si>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</si>
  <si>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</si>
  <si>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</si>
  <si>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</si>
  <si>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</si>
  <si>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</si>
  <si>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</si>
  <si>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</si>
  <si>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</si>
  <si>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</si>
  <si>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</si>
  <si>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</si>
  <si>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</si>
  <si>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</si>
  <si>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</si>
  <si>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</si>
  <si>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</si>
  <si>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</si>
  <si>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</si>
  <si>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</si>
  <si>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</si>
  <si>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</si>
  <si>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</si>
  <si>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</si>
  <si>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</si>
  <si>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</si>
  <si>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</si>
  <si>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</si>
  <si>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</si>
  <si>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</si>
  <si>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</si>
  <si>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</si>
  <si>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</si>
  <si>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</si>
  <si>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</si>
  <si>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</si>
  <si>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</si>
  <si>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</si>
  <si>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</si>
  <si>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</si>
  <si>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</si>
  <si>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</si>
  <si>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</si>
  <si>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</si>
  <si>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</si>
  <si>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</si>
  <si>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</si>
  <si>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</si>
  <si>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</si>
  <si>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</si>
  <si>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</si>
  <si>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</si>
  <si>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</si>
  <si>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</si>
  <si>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</si>
  <si>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</si>
  <si>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</si>
  <si>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</si>
  <si>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</si>
  <si>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</si>
  <si>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</si>
  <si>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</si>
  <si>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</si>
  <si>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</si>
  <si>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</si>
  <si>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</si>
  <si>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</si>
  <si>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</si>
  <si>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</si>
  <si>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</si>
  <si>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</si>
  <si>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</si>
  <si>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</si>
  <si>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</si>
  <si>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</si>
  <si>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</si>
  <si>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</si>
  <si>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</si>
  <si>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</si>
  <si>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</si>
  <si>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</si>
  <si>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</si>
  <si>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</si>
  <si>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</si>
  <si>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</si>
  <si>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</si>
  <si>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</si>
  <si>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</si>
  <si>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</si>
  <si>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</si>
  <si>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</si>
  <si>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</si>
  <si>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</si>
  <si>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</si>
  <si>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</si>
  <si>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</si>
  <si>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</si>
  <si>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</si>
  <si>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</si>
  <si>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</si>
  <si>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</si>
  <si>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</si>
  <si>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</si>
  <si>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</si>
  <si>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</si>
  <si>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</si>
  <si>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</si>
  <si>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</si>
  <si>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</si>
  <si>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</si>
  <si>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</si>
  <si>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</si>
  <si>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</si>
  <si>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</si>
  <si>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</si>
  <si>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</si>
  <si>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</si>
  <si>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</si>
  <si>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</si>
  <si>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</si>
  <si>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</si>
  <si>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</si>
  <si>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</si>
  <si>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</si>
  <si>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</si>
  <si>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</si>
  <si>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</si>
  <si>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</si>
  <si>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</si>
  <si>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</si>
  <si>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</si>
  <si>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</si>
  <si>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</si>
  <si>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</si>
  <si>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</si>
  <si>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</si>
  <si>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</si>
  <si>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</si>
  <si>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</si>
  <si>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</si>
  <si>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</si>
  <si>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</si>
  <si>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</si>
  <si>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</si>
  <si>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</si>
  <si>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</si>
  <si>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</si>
  <si>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</si>
  <si>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</si>
  <si>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</si>
  <si>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</si>
  <si>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</si>
  <si>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</si>
  <si>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</si>
  <si>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</si>
  <si>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</si>
  <si>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</si>
  <si>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</si>
  <si>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</si>
  <si>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</si>
  <si>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</si>
  <si>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</si>
  <si>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</si>
  <si>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</si>
  <si>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</si>
  <si>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</si>
  <si>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</si>
  <si>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</si>
  <si>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</si>
  <si>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</si>
  <si>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</si>
  <si>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</si>
  <si>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</si>
  <si>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</si>
  <si>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</si>
  <si>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</si>
  <si>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</si>
  <si>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</si>
  <si>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</si>
  <si>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</si>
  <si>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</si>
  <si>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</si>
  <si>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</si>
  <si>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</si>
  <si>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</si>
  <si>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</si>
  <si>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</si>
  <si>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</si>
  <si>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</si>
  <si>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</si>
  <si>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</si>
  <si>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</si>
  <si>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</si>
  <si>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</si>
  <si>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</si>
  <si>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</si>
  <si>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</si>
  <si>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</si>
  <si>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</si>
  <si>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</si>
  <si>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</si>
  <si>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</si>
  <si>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</si>
  <si>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</si>
  <si>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</si>
  <si>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</si>
  <si>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</si>
  <si>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</si>
  <si>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</si>
  <si>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</si>
  <si>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</si>
  <si>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</si>
  <si>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</si>
  <si>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</si>
  <si>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</si>
  <si>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</si>
  <si>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</si>
  <si>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</si>
  <si>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</si>
  <si>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</si>
  <si>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</si>
  <si>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</si>
  <si>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</si>
  <si>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</si>
  <si>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</si>
  <si>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</si>
  <si>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</si>
  <si>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</si>
  <si>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</si>
  <si>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</si>
  <si>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</si>
  <si>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</si>
  <si>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</si>
  <si>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</si>
  <si>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</si>
  <si>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</si>
  <si>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</si>
  <si>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</si>
  <si>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</si>
  <si>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</si>
  <si>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</si>
  <si>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</si>
  <si>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</si>
  <si>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</si>
  <si>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</si>
  <si>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</si>
  <si>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</si>
  <si>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</si>
  <si>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</si>
  <si>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</si>
  <si>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</si>
  <si>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</si>
  <si>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</si>
  <si>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</si>
  <si>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</si>
  <si>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</si>
  <si>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</si>
  <si>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</si>
  <si>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</si>
  <si>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</si>
  <si>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</si>
  <si>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</si>
  <si>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</si>
  <si>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</si>
  <si>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</si>
  <si>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</si>
  <si>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</si>
  <si>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</si>
  <si>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</si>
  <si>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</si>
  <si>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</si>
  <si>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</si>
  <si>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</si>
  <si>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</si>
  <si>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</si>
  <si>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</si>
  <si>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</si>
  <si>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</si>
  <si>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</si>
  <si>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</si>
  <si>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</si>
  <si>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</si>
  <si>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</si>
  <si>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</si>
  <si>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</si>
  <si>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</si>
  <si>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</si>
  <si>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</si>
  <si>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</si>
  <si>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</si>
  <si>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</si>
  <si>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</si>
  <si>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</si>
  <si>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</si>
  <si>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</si>
  <si>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</si>
  <si>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</si>
  <si>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</si>
  <si>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</si>
  <si>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</si>
  <si>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</si>
  <si>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</si>
  <si>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</si>
  <si>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</si>
  <si>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</si>
  <si>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</si>
  <si>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</si>
  <si>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</si>
  <si>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</si>
  <si>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</si>
  <si>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</si>
  <si>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</si>
  <si>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</si>
  <si>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</si>
  <si>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</si>
  <si>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</si>
  <si>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</si>
  <si>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</si>
  <si>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</si>
  <si>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</si>
  <si>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</si>
  <si>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</si>
  <si>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</si>
  <si>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</si>
  <si>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</si>
  <si>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</si>
  <si>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</si>
  <si>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</si>
  <si>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</si>
  <si>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</si>
  <si>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</si>
  <si>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</si>
  <si>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</si>
  <si>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</si>
  <si>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</si>
  <si>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</si>
  <si>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</si>
  <si>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</si>
  <si>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</si>
  <si>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</si>
  <si>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</si>
  <si>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</si>
  <si>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</si>
  <si>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</si>
  <si>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</si>
  <si>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</si>
  <si>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</si>
  <si>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</si>
  <si>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</si>
  <si>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</si>
  <si>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</si>
  <si>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</si>
  <si>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</si>
  <si>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</si>
  <si>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</si>
  <si>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</si>
  <si>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</si>
  <si>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</si>
  <si>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</si>
  <si>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</si>
  <si>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</si>
  <si>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</si>
  <si>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</si>
  <si>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</si>
  <si>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</si>
  <si>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</si>
  <si>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</si>
  <si>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</si>
  <si>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</si>
  <si>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</si>
  <si>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</si>
  <si>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</si>
  <si>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</si>
  <si>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</si>
  <si>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</si>
  <si>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</si>
  <si>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</si>
  <si>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</si>
  <si>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</si>
  <si>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</si>
  <si>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</si>
  <si>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</si>
  <si>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</si>
  <si>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</si>
  <si>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</si>
  <si>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</si>
  <si>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</si>
  <si>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</si>
  <si>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</si>
  <si>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</si>
  <si>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</si>
  <si>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</si>
  <si>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</si>
  <si>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</si>
  <si>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</si>
  <si>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</si>
  <si>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</si>
  <si>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</si>
  <si>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</si>
  <si>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</si>
  <si>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</si>
  <si>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</si>
  <si>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</si>
  <si>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</si>
  <si>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</si>
  <si>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</si>
  <si>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</si>
  <si>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</si>
  <si>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</si>
  <si>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</si>
  <si>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</si>
  <si>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</si>
  <si>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</si>
  <si>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</si>
  <si>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</si>
  <si>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</si>
  <si>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</si>
  <si>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</si>
  <si>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</si>
  <si>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</si>
  <si>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</si>
  <si>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</si>
  <si>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</si>
  <si>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</si>
  <si>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</si>
  <si>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</si>
  <si>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</si>
  <si>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</si>
  <si>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</si>
  <si>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</si>
  <si>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</si>
  <si>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</si>
  <si>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</si>
  <si>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</si>
  <si>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</si>
  <si>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</si>
  <si>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</si>
  <si>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</si>
  <si>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</si>
  <si>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</si>
  <si>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</si>
  <si>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</si>
  <si>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</si>
  <si>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</si>
  <si>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</si>
  <si>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</si>
  <si>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</si>
  <si>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</si>
  <si>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</si>
  <si>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</si>
  <si>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</si>
  <si>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</si>
  <si>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</si>
  <si>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</si>
  <si>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</si>
  <si>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</si>
  <si>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</si>
  <si>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</si>
  <si>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</si>
  <si>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</si>
  <si>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</si>
  <si>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</si>
  <si>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</si>
  <si>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</si>
  <si>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</si>
  <si>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</si>
  <si>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</si>
  <si>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</si>
  <si>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</si>
  <si>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</si>
  <si>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</si>
  <si>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</si>
  <si>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</si>
  <si>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</si>
  <si>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</si>
  <si>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</si>
  <si>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</si>
  <si>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</si>
  <si>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</si>
  <si>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</si>
  <si>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</si>
  <si>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</si>
  <si>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</si>
  <si>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</si>
  <si>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</si>
  <si>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</si>
  <si>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</si>
  <si>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</si>
  <si>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</si>
  <si>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</si>
  <si>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</si>
  <si>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</si>
  <si>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</si>
  <si>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</si>
  <si>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</si>
  <si>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</si>
  <si>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</si>
  <si>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</si>
  <si>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</si>
  <si>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</si>
  <si>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</si>
  <si>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</si>
  <si>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</si>
  <si>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</si>
  <si>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</si>
  <si>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</si>
  <si>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</si>
  <si>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</si>
  <si>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</si>
  <si>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</si>
  <si>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</si>
  <si>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</si>
  <si>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</si>
  <si>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</si>
  <si>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</si>
  <si>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</si>
  <si>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</si>
  <si>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</si>
  <si>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</si>
  <si>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</si>
  <si>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</si>
  <si>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</si>
  <si>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</si>
  <si>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</si>
  <si>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</si>
  <si>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</si>
  <si>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</si>
  <si>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</si>
  <si>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</si>
  <si>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</si>
  <si>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</si>
  <si>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</si>
  <si>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</si>
  <si>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</si>
  <si>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</si>
  <si>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</si>
  <si>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</si>
  <si>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</si>
  <si>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</si>
  <si>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</si>
  <si>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</si>
  <si>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</si>
  <si>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</si>
  <si>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</si>
  <si>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</si>
  <si>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</si>
  <si>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</si>
  <si>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</si>
  <si>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</si>
  <si>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</si>
  <si>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</si>
  <si>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</si>
  <si>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</si>
  <si>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</si>
  <si>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</si>
  <si>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</si>
  <si>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</si>
  <si>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</si>
  <si>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</si>
  <si>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</si>
  <si>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</si>
  <si>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</si>
  <si>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</si>
  <si>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</si>
  <si>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</si>
  <si>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</si>
  <si>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</si>
  <si>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</si>
  <si>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</si>
  <si>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</si>
  <si>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</si>
  <si>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</si>
  <si>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</si>
  <si>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</si>
  <si>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</si>
  <si>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</si>
  <si>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</si>
  <si>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</si>
  <si>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</si>
  <si>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</si>
  <si>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</si>
  <si>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</si>
  <si>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</si>
  <si>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</si>
  <si>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</si>
  <si>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</si>
  <si>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</si>
  <si>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</si>
  <si>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</si>
  <si>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</si>
  <si>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</si>
  <si>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</si>
  <si>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</si>
  <si>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</si>
  <si>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</si>
  <si>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</si>
  <si>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</si>
  <si>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</si>
  <si>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</si>
  <si>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</si>
  <si>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</si>
  <si>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</si>
  <si>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</si>
  <si>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</si>
  <si>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</si>
  <si>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</si>
  <si>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</si>
  <si>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</si>
  <si>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</si>
  <si>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</si>
  <si>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</si>
  <si>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</si>
  <si>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</si>
  <si>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</si>
  <si>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</si>
  <si>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</si>
  <si>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</si>
  <si>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</si>
  <si>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</si>
  <si>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</si>
  <si>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</si>
  <si>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</si>
  <si>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</si>
  <si>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</si>
  <si>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</si>
  <si>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</si>
  <si>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</si>
  <si>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</si>
  <si>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</si>
  <si>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</si>
  <si>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</si>
  <si>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</si>
  <si>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</si>
  <si>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</si>
  <si>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</si>
  <si>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</si>
  <si>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</si>
  <si>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</si>
  <si>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</si>
  <si>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</si>
  <si>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</si>
  <si>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</si>
  <si>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</si>
  <si>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</si>
  <si>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</si>
  <si>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</si>
  <si>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</si>
  <si>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</si>
  <si>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</si>
  <si>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</si>
  <si>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</si>
  <si>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</si>
  <si>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</si>
  <si>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</si>
  <si>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</si>
  <si>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</si>
  <si>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</si>
  <si>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</si>
  <si>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</si>
  <si>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</si>
  <si>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</si>
  <si>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</si>
  <si>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</si>
  <si>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</si>
  <si>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</si>
  <si>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</si>
  <si>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</si>
  <si>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</si>
  <si>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</si>
  <si>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</si>
  <si>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</si>
  <si>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</si>
  <si>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</si>
  <si>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</si>
  <si>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</si>
  <si>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</si>
  <si>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</si>
  <si>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</si>
  <si>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</si>
  <si>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</si>
  <si>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</si>
  <si>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</si>
  <si>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</si>
  <si>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</si>
  <si>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</si>
  <si>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</si>
  <si>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</si>
  <si>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</si>
  <si>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</si>
  <si>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</si>
  <si>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</si>
  <si>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</si>
  <si>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</si>
  <si>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</si>
  <si>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</si>
  <si>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</si>
  <si>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</si>
  <si>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</si>
  <si>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</si>
  <si>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</si>
  <si>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</si>
  <si>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</si>
  <si>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</si>
  <si>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</si>
  <si>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</si>
  <si>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</si>
  <si>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</si>
  <si>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</si>
  <si>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</si>
  <si>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</si>
  <si>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</si>
  <si>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</si>
  <si>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</si>
  <si>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</si>
  <si>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</si>
  <si>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</si>
  <si>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</si>
  <si>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</si>
  <si>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</si>
  <si>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</si>
  <si>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</si>
  <si>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</si>
  <si>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</si>
  <si>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</si>
  <si>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</si>
  <si>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</si>
  <si>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</si>
  <si>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</si>
  <si>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</si>
  <si>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</si>
  <si>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</si>
  <si>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</si>
  <si>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</si>
  <si>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</si>
  <si>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</si>
  <si>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</si>
  <si>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</si>
  <si>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</si>
  <si>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</si>
  <si>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</si>
  <si>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</si>
  <si>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</si>
  <si>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</si>
  <si>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</si>
  <si>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</si>
  <si>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</si>
  <si>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</si>
  <si>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</si>
  <si>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</si>
  <si>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</si>
  <si>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</si>
  <si>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</si>
  <si>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</si>
  <si>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</si>
  <si>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</si>
  <si>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</si>
  <si>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</si>
  <si>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</si>
  <si>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</si>
  <si>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</si>
  <si>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</si>
  <si>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</si>
  <si>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</si>
  <si>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</si>
  <si>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</si>
  <si>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</si>
  <si>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</si>
  <si>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</si>
  <si>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</si>
  <si>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</si>
  <si>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</si>
  <si>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</si>
  <si>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</si>
  <si>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</si>
  <si>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</si>
  <si>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</si>
  <si>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</si>
  <si>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</si>
  <si>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</si>
  <si>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</si>
  <si>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</si>
  <si>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</si>
  <si>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</si>
  <si>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</si>
  <si>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</si>
  <si>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</si>
  <si>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</si>
  <si>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</si>
  <si>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</si>
  <si>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</si>
  <si>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</si>
  <si>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</si>
  <si>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</si>
  <si>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</si>
  <si>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</si>
  <si>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</si>
  <si>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</si>
  <si>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</si>
  <si>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</si>
  <si>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</si>
  <si>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</si>
  <si>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</si>
  <si>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</si>
  <si>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</si>
  <si>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</si>
  <si>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</si>
  <si>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</si>
  <si>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</si>
  <si>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</si>
  <si>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</si>
  <si>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</si>
  <si>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</si>
  <si>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</si>
  <si>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</si>
  <si>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</si>
  <si>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</si>
  <si>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</si>
  <si>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</si>
  <si>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</si>
  <si>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</si>
  <si>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</si>
  <si>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</si>
  <si>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</si>
  <si>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</si>
  <si>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</si>
  <si>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</si>
  <si>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</si>
  <si>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</si>
  <si>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</si>
  <si>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</si>
  <si>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</si>
  <si>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</si>
  <si>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</si>
  <si>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</si>
  <si>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</si>
  <si>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</si>
  <si>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</si>
  <si>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</si>
  <si>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</si>
  <si>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</si>
  <si>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</si>
  <si>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</si>
  <si>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</si>
  <si>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</si>
  <si>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</si>
  <si>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</si>
  <si>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</si>
  <si>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</si>
  <si>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</si>
  <si>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</si>
  <si>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</si>
  <si>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</si>
  <si>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</si>
  <si>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</si>
  <si>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</si>
  <si>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</si>
  <si>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</si>
  <si>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</si>
  <si>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</si>
  <si>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</si>
  <si>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</si>
  <si>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</si>
  <si>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</si>
  <si>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</si>
  <si>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</si>
  <si>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</si>
  <si>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</si>
  <si>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</si>
  <si>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</si>
  <si>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</si>
  <si>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</si>
  <si>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</si>
  <si>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</si>
  <si>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</si>
  <si>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</si>
  <si>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</si>
  <si>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</si>
  <si>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</si>
  <si>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</si>
  <si>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</si>
  <si>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</si>
  <si>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</si>
  <si>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</si>
  <si>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</si>
  <si>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</si>
  <si>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</si>
  <si>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</si>
  <si>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</si>
  <si>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</si>
  <si>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</si>
  <si>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</si>
  <si>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</si>
  <si>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</si>
  <si>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</si>
  <si>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</si>
  <si>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</si>
  <si>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</si>
  <si>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</si>
  <si>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</si>
  <si>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</si>
  <si>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</si>
  <si>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</si>
  <si>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</si>
  <si>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</si>
  <si>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</si>
  <si>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</si>
  <si>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</si>
  <si>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</si>
  <si>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</si>
  <si>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</si>
  <si>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</si>
  <si>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</si>
  <si>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</si>
  <si>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</si>
  <si>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</si>
  <si>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</si>
  <si>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</si>
  <si>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</si>
  <si>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</si>
  <si>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</si>
  <si>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</si>
  <si>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</si>
  <si>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</si>
  <si>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</si>
  <si>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</si>
  <si>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</si>
  <si>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</si>
  <si>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</si>
  <si>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</si>
  <si>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</si>
  <si>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</si>
  <si>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</si>
  <si>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</si>
  <si>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</si>
  <si>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</si>
  <si>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</si>
  <si>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</si>
  <si>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</si>
  <si>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</si>
  <si>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</si>
  <si>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</si>
  <si>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</si>
  <si>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</si>
  <si>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</si>
  <si>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</si>
  <si>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</si>
  <si>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</si>
  <si>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</si>
  <si>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</si>
  <si>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</si>
  <si>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</si>
  <si>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</si>
  <si>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</si>
  <si>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</si>
  <si>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</si>
  <si>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</si>
  <si>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</si>
  <si>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</si>
  <si>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</si>
  <si>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</si>
  <si>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</si>
  <si>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</si>
  <si>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</si>
  <si>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</si>
  <si>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</si>
  <si>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</si>
  <si>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</si>
  <si>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</si>
  <si>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</si>
  <si>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</si>
  <si>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</si>
  <si>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</si>
  <si>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</si>
  <si>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</si>
  <si>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</si>
  <si>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</si>
  <si>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</si>
  <si>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</si>
  <si>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</si>
  <si>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</si>
  <si>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</si>
  <si>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</si>
  <si>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</si>
  <si>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</si>
  <si>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</si>
  <si>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</si>
  <si>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</si>
  <si>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</si>
  <si>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</si>
  <si>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</si>
  <si>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</si>
  <si>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</si>
  <si>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</si>
  <si>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</si>
  <si>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</si>
  <si>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</si>
  <si>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</si>
  <si>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</si>
  <si>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</si>
  <si>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</si>
  <si>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</si>
  <si>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</si>
  <si>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</si>
  <si>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</si>
  <si>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</si>
  <si>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</si>
  <si>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</si>
  <si>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</si>
  <si>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</si>
  <si>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</si>
  <si>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</si>
  <si>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</si>
  <si>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</si>
  <si>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</si>
  <si>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</si>
  <si>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</si>
  <si>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</si>
  <si>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</si>
  <si>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</si>
  <si>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</si>
  <si>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</si>
  <si>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</si>
  <si>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</si>
  <si>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</si>
  <si>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</si>
  <si>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</si>
  <si>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</si>
  <si>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</si>
  <si>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</si>
  <si>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</si>
  <si>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</si>
  <si>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</si>
  <si>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</si>
  <si>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</si>
  <si>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</si>
  <si>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</si>
  <si>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</si>
  <si>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</si>
  <si>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</si>
  <si>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</si>
  <si>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</si>
  <si>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</si>
  <si>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</si>
  <si>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</si>
  <si>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</si>
  <si>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</si>
  <si>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</si>
  <si>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</si>
  <si>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</si>
  <si>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</si>
  <si>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</si>
  <si>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</si>
  <si>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</si>
  <si>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</si>
  <si>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</si>
  <si>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</si>
  <si>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</si>
  <si>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</si>
  <si>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</si>
  <si>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</si>
  <si>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</si>
  <si>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</si>
  <si>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</si>
  <si>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</si>
  <si>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</si>
  <si>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</si>
  <si>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</si>
  <si>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</si>
  <si>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</si>
  <si>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</si>
  <si>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</si>
  <si>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</si>
  <si>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</si>
  <si>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</si>
  <si>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</si>
  <si>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</si>
  <si>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</si>
  <si>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</si>
  <si>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</si>
  <si>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</si>
  <si>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</si>
  <si>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</si>
  <si>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</si>
  <si>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</si>
  <si>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</si>
  <si>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</si>
  <si>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</si>
  <si>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</si>
  <si>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</si>
  <si>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</si>
  <si>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</si>
  <si>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</si>
  <si>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</si>
  <si>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</si>
  <si>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</si>
  <si>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</si>
  <si>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</si>
  <si>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</si>
  <si>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</si>
  <si>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</si>
  <si>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</si>
  <si>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</si>
  <si>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</si>
  <si>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</si>
  <si>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</si>
  <si>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</si>
  <si>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</si>
  <si>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</si>
  <si>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</si>
  <si>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</si>
  <si>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</si>
  <si>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</si>
  <si>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</si>
  <si>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</si>
  <si>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</si>
  <si>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</si>
  <si>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</si>
  <si>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</si>
  <si>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</si>
  <si>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</si>
  <si>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</si>
  <si>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</si>
  <si>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</si>
  <si>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</si>
  <si>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</si>
  <si>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</si>
  <si>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</si>
  <si>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</si>
  <si>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</si>
  <si>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</si>
  <si>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</si>
  <si>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</si>
  <si>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</si>
  <si>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</si>
  <si>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</si>
  <si>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</si>
  <si>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</si>
  <si>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</si>
  <si>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</si>
  <si>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</si>
  <si>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</si>
  <si>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</si>
  <si>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</si>
  <si>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</si>
  <si>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</si>
  <si>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</si>
  <si>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</si>
  <si>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</si>
  <si>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</si>
  <si>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</si>
  <si>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</si>
  <si>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</si>
  <si>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</si>
  <si>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</si>
  <si>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</si>
  <si>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</si>
  <si>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</si>
  <si>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</si>
  <si>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</si>
  <si>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</si>
  <si>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</si>
  <si>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</si>
  <si>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</si>
  <si>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</si>
  <si>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</si>
  <si>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</si>
  <si>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</si>
  <si>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</si>
  <si>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</si>
  <si>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</si>
  <si>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</si>
  <si>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</si>
  <si>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</si>
  <si>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</si>
  <si>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</si>
  <si>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</si>
  <si>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</si>
  <si>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</si>
  <si>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</si>
  <si>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</si>
  <si>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</si>
  <si>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</si>
  <si>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</si>
  <si>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</si>
  <si>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</si>
  <si>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</si>
  <si>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</si>
  <si>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</si>
  <si>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</si>
  <si>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</si>
  <si>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</si>
  <si>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</si>
  <si>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</si>
  <si>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</si>
  <si>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</si>
  <si>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</si>
  <si>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</si>
  <si>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</si>
  <si>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</si>
  <si>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</si>
  <si>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</si>
  <si>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</si>
  <si>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</si>
  <si>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</si>
  <si>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</si>
  <si>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</si>
  <si>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</si>
  <si>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</si>
  <si>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</si>
  <si>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</si>
  <si>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</si>
  <si>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</si>
  <si>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</si>
  <si>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</si>
  <si>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</si>
  <si>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</si>
  <si>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</si>
  <si>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</si>
  <si>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</si>
  <si>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</si>
  <si>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</si>
  <si>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</si>
  <si>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</si>
  <si>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</si>
  <si>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</si>
  <si>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</si>
  <si>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</si>
  <si>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</si>
  <si>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</si>
  <si>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</si>
  <si>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</si>
  <si>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</si>
  <si>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</si>
  <si>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</si>
  <si>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</si>
  <si>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</si>
  <si>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</si>
  <si>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</si>
  <si>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</si>
  <si>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</si>
  <si>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</si>
  <si>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</si>
  <si>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</si>
  <si>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</si>
  <si>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</si>
  <si>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</si>
  <si>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</si>
  <si>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</si>
  <si>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</si>
  <si>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</si>
  <si>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</si>
  <si>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</si>
  <si>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</si>
  <si>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</si>
  <si>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</si>
  <si>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</si>
  <si>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</si>
  <si>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</si>
  <si>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</si>
  <si>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</si>
  <si>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</si>
  <si>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</si>
  <si>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</si>
  <si>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</si>
  <si>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</si>
  <si>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</si>
  <si>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</si>
  <si>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</si>
  <si>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</si>
  <si>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</si>
  <si>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</si>
  <si>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</si>
  <si>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</si>
  <si>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</si>
  <si>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</si>
  <si>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</si>
  <si>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</si>
  <si>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</si>
  <si>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</si>
  <si>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</si>
  <si>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</si>
  <si>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</si>
  <si>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</si>
  <si>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</si>
  <si>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</si>
  <si>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</si>
  <si>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</si>
  <si>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</si>
  <si>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</si>
  <si>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</si>
  <si>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</si>
  <si>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</si>
  <si>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</si>
  <si>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</si>
  <si>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</si>
  <si>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</si>
  <si>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</si>
  <si>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</si>
  <si>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</si>
  <si>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</si>
  <si>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</si>
  <si>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</si>
  <si>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</si>
  <si>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</si>
  <si>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</si>
  <si>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</si>
  <si>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</si>
  <si>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</si>
  <si>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</si>
  <si>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</si>
  <si>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</si>
  <si>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</si>
  <si>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</si>
  <si>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</si>
  <si>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</si>
  <si>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</si>
  <si>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</si>
  <si>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</si>
  <si>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</si>
  <si>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</si>
  <si>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</si>
  <si>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</si>
  <si>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</si>
  <si>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</si>
  <si>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</si>
  <si>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</si>
  <si>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</si>
  <si>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</si>
  <si>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</si>
  <si>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</si>
  <si>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</si>
  <si>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</si>
  <si>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</si>
  <si>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</si>
  <si>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</si>
  <si>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</si>
  <si>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</si>
  <si>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</si>
  <si>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</si>
  <si>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</si>
  <si>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</si>
  <si>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</si>
  <si>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</si>
  <si>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</si>
  <si>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</si>
  <si>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</si>
  <si>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</si>
  <si>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</si>
  <si>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</si>
  <si>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</si>
  <si>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</si>
  <si>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</si>
  <si>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</si>
  <si>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</si>
  <si>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</si>
  <si>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</si>
  <si>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</si>
  <si>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</si>
  <si>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</si>
  <si>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</si>
  <si>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</si>
  <si>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</si>
  <si>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</si>
  <si>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</si>
  <si>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</si>
  <si>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</si>
  <si>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</si>
  <si>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</si>
  <si>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</si>
  <si>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</si>
  <si>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</si>
  <si>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</si>
  <si>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</si>
  <si>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</si>
  <si>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</si>
  <si>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</si>
  <si>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</si>
  <si>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</si>
  <si>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</si>
  <si>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</si>
  <si>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</si>
  <si>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</si>
  <si>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</si>
  <si>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</si>
  <si>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</si>
  <si>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</si>
  <si>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</si>
  <si>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</si>
  <si>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</si>
  <si>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</si>
  <si>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</si>
  <si>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</si>
  <si>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</si>
  <si>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</si>
  <si>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</si>
  <si>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</si>
  <si>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</si>
  <si>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</si>
  <si>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</si>
  <si>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</si>
  <si>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</si>
  <si>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</si>
  <si>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</si>
  <si>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</si>
  <si>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</si>
  <si>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</si>
  <si>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</si>
  <si>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</si>
  <si>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</si>
  <si>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</si>
  <si>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</si>
  <si>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</si>
  <si>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</si>
  <si>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</si>
  <si>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</si>
  <si>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</si>
  <si>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</si>
  <si>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</si>
  <si>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</si>
  <si>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</si>
  <si>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</si>
  <si>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</si>
  <si>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</si>
  <si>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</si>
  <si>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</si>
  <si>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</si>
  <si>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</si>
  <si>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</si>
  <si>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</si>
  <si>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</si>
  <si>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</si>
  <si>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</si>
  <si>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</si>
  <si>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</si>
  <si>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</si>
  <si>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</si>
  <si>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</si>
  <si>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</si>
  <si>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</si>
  <si>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</si>
  <si>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</si>
  <si>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</si>
  <si>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</si>
  <si>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</si>
  <si>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</si>
  <si>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</si>
  <si>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</si>
  <si>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</si>
  <si>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</si>
  <si>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</si>
  <si>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</si>
  <si>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</si>
  <si>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</si>
  <si>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</si>
  <si>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</si>
  <si>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</si>
  <si>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</si>
  <si>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</si>
  <si>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</si>
  <si>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</si>
  <si>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</si>
  <si>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</si>
  <si>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</si>
  <si>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</si>
  <si>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</si>
  <si>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</si>
  <si>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</si>
  <si>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</si>
  <si>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</si>
  <si>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</si>
  <si>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</si>
  <si>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</si>
  <si>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</si>
  <si>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</si>
  <si>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</si>
  <si>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</si>
  <si>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</si>
  <si>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</si>
  <si>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</si>
  <si>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</si>
  <si>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</si>
  <si>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</si>
  <si>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</si>
  <si>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</si>
  <si>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</si>
  <si>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</si>
  <si>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</si>
  <si>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</si>
  <si>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</si>
  <si>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</si>
  <si>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</si>
  <si>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</si>
  <si>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</si>
  <si>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</si>
  <si>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</si>
  <si>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</si>
  <si>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</si>
  <si>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</si>
  <si>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</si>
  <si>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</si>
  <si>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</si>
  <si>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</si>
  <si>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</si>
  <si>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</si>
  <si>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</si>
  <si>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</si>
  <si>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</si>
  <si>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</si>
  <si>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</si>
  <si>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</si>
  <si>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</si>
  <si>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</si>
  <si>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</si>
  <si>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</si>
  <si>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</si>
  <si>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</si>
  <si>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</si>
  <si>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</si>
  <si>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</si>
  <si>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</si>
  <si>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</si>
  <si>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</si>
  <si>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</si>
  <si>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</si>
  <si>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</si>
  <si>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</si>
  <si>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</si>
  <si>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</si>
  <si>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</si>
  <si>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</si>
  <si>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</si>
  <si>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</si>
  <si>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</si>
  <si>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</si>
  <si>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</si>
  <si>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</si>
  <si>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</si>
  <si>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</si>
  <si>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</si>
  <si>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</si>
  <si>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</si>
  <si>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</si>
  <si>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</si>
  <si>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</si>
  <si>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</si>
  <si>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</si>
  <si>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</si>
  <si>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</si>
  <si>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</si>
  <si>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</si>
  <si>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</si>
  <si>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</si>
  <si>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</si>
  <si>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</si>
  <si>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</si>
  <si>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</si>
  <si>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</si>
  <si>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</si>
  <si>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</si>
  <si>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</si>
  <si>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</si>
  <si>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</si>
  <si>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</si>
  <si>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</si>
  <si>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</si>
  <si>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</si>
  <si>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</si>
  <si>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</si>
  <si>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</si>
  <si>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</si>
  <si>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</si>
  <si>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</si>
  <si>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</si>
  <si>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</si>
  <si>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</si>
  <si>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</si>
  <si>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</si>
  <si>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</si>
  <si>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</si>
  <si>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</si>
  <si>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</si>
  <si>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</si>
  <si>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</si>
  <si>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</si>
  <si>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</si>
  <si>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</si>
  <si>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</si>
  <si>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</si>
  <si>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</si>
  <si>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</si>
  <si>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</si>
  <si>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</si>
  <si>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</si>
  <si>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</si>
  <si>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</si>
  <si>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</si>
  <si>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</si>
  <si>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</si>
  <si>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</si>
  <si>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</si>
  <si>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</si>
  <si>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</si>
  <si>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</si>
  <si>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</si>
  <si>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</si>
  <si>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</si>
  <si>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</si>
  <si>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</si>
  <si>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</si>
  <si>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</si>
  <si>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</si>
  <si>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</si>
  <si>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</si>
  <si>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</si>
  <si>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</si>
  <si>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</si>
  <si>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</si>
  <si>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</si>
  <si>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</si>
  <si>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</si>
  <si>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</si>
  <si>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</si>
  <si>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</si>
  <si>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</si>
  <si>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</si>
  <si>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</si>
  <si>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</si>
  <si>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</si>
  <si>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</si>
  <si>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</si>
  <si>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</si>
  <si>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</si>
  <si>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</si>
  <si>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</si>
  <si>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</si>
  <si>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</si>
  <si>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</si>
  <si>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</si>
  <si>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</si>
  <si>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</si>
  <si>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</si>
  <si>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</si>
  <si>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</si>
  <si>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</si>
  <si>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</si>
  <si>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</si>
  <si>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</si>
  <si>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</si>
  <si>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</si>
  <si>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</si>
  <si>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</si>
  <si>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</si>
  <si>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</si>
  <si>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</si>
  <si>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</si>
  <si>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</si>
  <si>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</si>
  <si>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</si>
  <si>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</si>
  <si>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</si>
  <si>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</si>
  <si>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</si>
  <si>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</si>
  <si>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</si>
  <si>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</si>
  <si>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</si>
  <si>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</si>
  <si>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</si>
  <si>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</si>
  <si>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</si>
  <si>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</si>
  <si>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</si>
  <si>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</si>
  <si>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</si>
  <si>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</si>
  <si>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</si>
  <si>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</si>
  <si>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</si>
  <si>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</si>
  <si>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</si>
  <si>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</si>
  <si>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</si>
  <si>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</si>
  <si>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</si>
  <si>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</si>
  <si>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</si>
  <si>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</si>
  <si>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</si>
  <si>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</si>
  <si>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</si>
  <si>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</si>
  <si>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</si>
  <si>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</si>
  <si>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</si>
  <si>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</si>
  <si>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</si>
  <si>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</si>
  <si>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</si>
  <si>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</si>
  <si>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</si>
  <si>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</si>
  <si>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</si>
  <si>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</si>
  <si>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</si>
  <si>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</si>
  <si>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</si>
  <si>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</si>
  <si>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</si>
  <si>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</si>
  <si>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</si>
  <si>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</si>
  <si>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</si>
  <si>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</si>
  <si>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</si>
  <si>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</si>
  <si>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</si>
  <si>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</si>
  <si>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</si>
  <si>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</si>
  <si>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</si>
  <si>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</si>
  <si>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</si>
  <si>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</si>
  <si>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</si>
  <si>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</si>
  <si>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</si>
  <si>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</si>
  <si>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</si>
  <si>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</si>
  <si>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</si>
  <si>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</si>
  <si>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</si>
  <si>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</si>
  <si>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</si>
  <si>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</si>
  <si>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</si>
  <si>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</si>
  <si>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</si>
  <si>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</si>
  <si>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</si>
  <si>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</si>
  <si>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</si>
  <si>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</si>
  <si>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</si>
  <si>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</si>
  <si>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</si>
  <si>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</si>
  <si>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</si>
  <si>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</si>
  <si>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</si>
  <si>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</si>
  <si>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</si>
  <si>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</si>
  <si>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</si>
  <si>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</si>
  <si>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</si>
  <si>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</si>
  <si>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</si>
  <si>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</si>
  <si>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</si>
  <si>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</si>
  <si>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</si>
  <si>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</si>
  <si>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</si>
  <si>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</si>
  <si>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</si>
  <si>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</si>
  <si>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</si>
  <si>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</si>
  <si>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</si>
  <si>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</si>
  <si>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</si>
  <si>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</si>
  <si>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</si>
  <si>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</si>
  <si>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</si>
  <si>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</si>
  <si>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</si>
  <si>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</si>
  <si>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</si>
  <si>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</si>
  <si>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</si>
  <si>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</si>
  <si>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</si>
  <si>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</si>
  <si>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</si>
  <si>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</si>
  <si>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</si>
  <si>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</si>
  <si>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</si>
  <si>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</si>
  <si>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</si>
  <si>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</si>
  <si>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</si>
  <si>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</si>
  <si>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</si>
  <si>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</si>
  <si>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</si>
  <si>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</si>
  <si>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</si>
  <si>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</si>
  <si>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</si>
  <si>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</si>
  <si>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</si>
  <si>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</si>
  <si>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</si>
  <si>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</si>
  <si>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</si>
  <si>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</si>
  <si>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</si>
  <si>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</si>
  <si>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</si>
  <si>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</si>
  <si>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</si>
  <si>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</si>
  <si>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</si>
  <si>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</si>
  <si>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</si>
  <si>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</si>
  <si>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</si>
  <si>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</si>
  <si>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</si>
  <si>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</si>
  <si>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</si>
  <si>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</si>
  <si>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</si>
  <si>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</si>
  <si>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</si>
  <si>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</si>
  <si>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</si>
  <si>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</si>
  <si>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</si>
  <si>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</si>
  <si>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</si>
  <si>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</si>
  <si>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</si>
  <si>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</si>
  <si>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</si>
  <si>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</si>
  <si>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</si>
  <si>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</si>
  <si>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</si>
  <si>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</si>
  <si>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</si>
  <si>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</si>
  <si>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</si>
  <si>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</si>
  <si>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</si>
  <si>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</si>
  <si>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</si>
  <si>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</si>
  <si>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</si>
  <si>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</si>
  <si>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</si>
  <si>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</si>
  <si>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</si>
  <si>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</si>
  <si>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</si>
  <si>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PCM-20251211-00003254</t>
  </si>
  <si>
    <t>jed2929</t>
  </si>
  <si>
    <t>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</si>
  <si>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</si>
  <si>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</si>
  <si>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</si>
  <si>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</si>
  <si>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</si>
  <si>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</si>
  <si>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</si>
  <si>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</si>
  <si>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</si>
  <si>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</si>
  <si>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</si>
  <si>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</si>
  <si>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</si>
  <si>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PCM-20251211-00002901</t>
  </si>
  <si>
    <t>USF Site under Night Access Issue , Team will check early morning</t>
  </si>
  <si>
    <t>TT-20251211-03153</t>
  </si>
  <si>
    <t>Site located inside CRCC and access only allowed during working hours</t>
  </si>
  <si>
    <t>PCM-20251211-00003290</t>
  </si>
  <si>
    <t xml:space="preserve">site flapping / 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</si>
</sst>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7" dataDxfId="46" headerRowBorderDxfId="44" tableBorderDxfId="45" totalsRowBorderDxfId="43">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3" totalsRowShown="0" headerRowDxfId="30" dataDxfId="29" headerRowBorderDxfId="27" tableBorderDxfId="28">
  <autoFilter ref="A1:M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1" totalsRowShown="0" headerRowDxfId="13" tableBorderDxfId="12">
  <autoFilter ref="A1:L35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339.97535555555805</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46002.923781481484</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46002.923781481484</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46002.923781481484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46002.923781481484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46002.923781481484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46002.923781481484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46002.923781481484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46002.923781481484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46002.923781481484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46002.923781481484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46002.923781481484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46002.923781481484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46002.923781481484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46002.923781481484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46002.923781481484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46002.923781481484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46002.923781481484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46002.923781481484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46002.923781481484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46002.923781481484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46002.923781481484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46002.923781481484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46002.923781481484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46002.923781481484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46002.923781481484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46002.923781481484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46002.923781481484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46002.923781481484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46002.923781481484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46002.923781481484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46002.923781481484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46002.923781481484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46002.923781481484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46002.923781481484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46002.923781481484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46002.923781481484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46002.923781481484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46002.923781481484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46002.923781481484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46002.923781481484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46002.923781481484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46002.923781481484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46002.923781481484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46002.923781481484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46002.923781481484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46002.923781481484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46002.923781481484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46002.923781481484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46002.923781481484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46002.923781481484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46002.923781481484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46002.923781481484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46002.923781481484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46002.923781481484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46002.923781481484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46002.923781481484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46002.923781481484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46002.923781481484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46002.923781481484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46002.923781481484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46002.923781481484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46002.923781481484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46002.923781481484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46002.923781481484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46002.923781481484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46002.923781481484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46002.923781481484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46002.923781481484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46002.923781481484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46002.923781481484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46002.923781481484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46002.923781481484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46002.923781481484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46002.923781481484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46002.923781481484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46002.923781481484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46002.923781481484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46002.923781481484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46002.923781481484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46002.923781481484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46002.923781481484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46002.923781481484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46002.923781481484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46002.923781481484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46002.923781481484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46002.923781481484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46002.923781481484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46002.923781481484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46002.923781481484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46002.923781481484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46002.923781481484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46002.923781481484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46002.923781481484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46002.923781481484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46002.923781481484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46002.923781481484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46002.923781481484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46002.923781481484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46002.923781481484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46002.923781481484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46002.923781481484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46002.923781481484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46002.923781481484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46002.923781481484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46002.923781481484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46002.923781481484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46002.923781481484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46002.923781481484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46002.923781481484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46002.923781481484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46002.923781481484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46002.923781481484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46002.923781481484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46002.923781481484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46002.923781481484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46002.923781481484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46002.923781481484</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46002.923781481484</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46002.923781481484</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46002.923781481484</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46002.923781481484</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46002.923781481484</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46002.923781481484</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46002.923781481484</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46002.923781481484</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46002.923781481484</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46002.923781481484</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46002.923781481484</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46002.923781481484</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46002.923781481484</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46002.923781481484</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46002.923781481484</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46002.923781481484</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C9EA11EE-CBAC-4FDA-98C5-384AF9BC2B1B}"/>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4" sqref="K4"/>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177.92394351852272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18.536362500002724</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5.5683995370418415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2.0918717592649045</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46002.923781481484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46002.923781481484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46002.923781481484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46002.923781481484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46002.923781481484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46002.923781481484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46002.923781481484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46002.923781481484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46002.923781481484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46002.923781481484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46002.923781481484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46002.923781481484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46002.923781481484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46002.923781481484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46002.923781481484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46002.923781481484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46002.923781481484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46002.923781481484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46002.923781481484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46002.923781481484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46002.923781481484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46002.923781481484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46002.923781481484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46002.923781481484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46002.923781481484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46002.923781481484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46002.923781481484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46002.923781481484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46002.923781481484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46002.923781481484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46002.923781481484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46002.923781481484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46002.923781481484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46002.923781481484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46002.923781481484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46002.923781481484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46002.923781481484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46002.923781481484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46002.923781481484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46002.923781481484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46002.923781481484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46002.923781481484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46002.923781481484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46002.923781481484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46002.923781481484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46002.923781481484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46002.923781481484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46002.923781481484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46002.923781481484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46002.923781481484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46002.923781481484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46002.923781481484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46002.923781481484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46002.923781481484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46002.923781481484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46002.923781481484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46002.923781481484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46002.923781481484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46002.923781481484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46002.923781481484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46002.923781481484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46002.923781481484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46002.923781481484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46002.923781481484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46002.923781481484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46002.923781481484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46002.923781481484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46002.923781481484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46002.923781481484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46002.923781481484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46002.923781481484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46002.923781481484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46002.923781481484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46002.923781481484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46002.923781481484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46002.923781481484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46002.923781481484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46002.923781481484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46002.923781481484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46002.923781481484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46002.923781481484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46002.923781481484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46002.923781481484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46002.923781481484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46002.923781481484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46002.923781481484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46002.923781481484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46002.923781481484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46002.923781481484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46002.923781481484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46002.923781481484</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46002.923781481484</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46002.923781481484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46002.923781481484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46002.923781481484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46002.923781481484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46002.923781481484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46002.923781481484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46002.923781481484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46002.923781481484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46002.923781481484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46002.923781481484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46002.923781481484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46002.923781481484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46002.923781481484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46002.923781481484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46002.923781481484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46002.923781481484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46002.923781481484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46002.923781481484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46002.923781481484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46002.923781481484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46002.923781481484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46002.923781481484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46002.923781481484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46002.923781481484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46002.923781481484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46002.923781481484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46002.923781481484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46002.923781481484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46002.923781481484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46002.923781481484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46002.923781481484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46002.923781481484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46002.923781481484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46002.923781481484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46002.923781481484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46002.923781481484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46002.923781481484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46002.923781481484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46002.923781481484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46002.923781481484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46002.923781481484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46002.923781481484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46002.923781481484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46002.923781481484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46002.923781481484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46002.923781481484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46002.923781481484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46002.923781481484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46002.923781481484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46002.923781481484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46002.923781481484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46002.923781481484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46002.923781481484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46002.923781481484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46002.923781481484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46002.923781481484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46002.923781481484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46002.923781481484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46002.923781481484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46002.923781481484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46002.923781481484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46002.923781481484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46002.923781481484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46002.923781481484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46002.923781481484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46002.923781481484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46002.923781481484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46002.923781481484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46002.923781481484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46002.923781481484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46002.923781481484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46002.923781481484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46002.923781481484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46002.923781481484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46002.923781481484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46002.923781481484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46002.923781481484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46002.923781481484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46002.923781481484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46002.923781481484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46002.923781481484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46002.923781481484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46002.923781481484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46002.923781481484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46002.923781481484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46002.923781481484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46002.923781481484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46002.923781481484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46002.923781481484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46002.923781481484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46002.923781481484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46002.923781481484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46002.923781481484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46002.923781481484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46002.923781481484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46002.923781481484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46002.923781481484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46002.923781481484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46002.923781481484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46002.923781481484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46002.923781481484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46002.923781481484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46002.923781481484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46002.923781481484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46002.923781481484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46002.923781481484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46002.923781481484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46002.923781481484</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46002.923781481484</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46002.923781481484</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46002.923781481484</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46002.923781481484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46002.923781481484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46002.923781481484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46002.923781481484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46002.923781481484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46002.923781481484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46002.923781481484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46002.923781481484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46002.923781481484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46002.923781481484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46002.923781481484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46002.923781481484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46002.923781481484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46002.923781481484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46002.923781481484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46002.923781481484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46002.923781481484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46002.923781481484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46002.923781481484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46002.923781481484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46002.923781481484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46002.923781481484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46002.923781481484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46002.923781481484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46002.923781481484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46002.923781481484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46002.923781481484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46002.923781481484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46002.923781481484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46002.923781481484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46002.923781481484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46002.923781481484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46002.923781481484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46002.923781481484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46002.923781481484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46002.923781481484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46002.923781481484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46002.923781481484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46002.923781481484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46002.923781481484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46002.923781481484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46002.923781481484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46002.923781481484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46002.923781481484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46002.923781481484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46002.923781481484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46002.923781481484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46002.923781481484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46002.923781481484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46002.923781481484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46002.923781481484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46002.923781481484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46002.923781481484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46002.923781481484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46002.923781481484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46002.923781481484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46002.923781481484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46002.923781481484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46002.923781481484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46002.923781481484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46002.923781481484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46002.923781481484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46002.923781481484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46002.923781481484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46002.923781481484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46002.923781481484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46002.923781481484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46002.923781481484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46002.923781481484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46002.923781481484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46002.923781481484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46002.923781481484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46002.923781481484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46002.923781481484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46002.923781481484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46002.923781481484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46002.923781481484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46002.923781481484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46002.923781481484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46002.923781481484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46002.923781481484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46002.923781481484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46002.923781481484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46002.923781481484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46002.923781481484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46002.923781481484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46002.923781481484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46002.923781481484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46002.923781481484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46002.923781481484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46002.923781481484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46002.923781481484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46002.923781481484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46002.923781481484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46002.923781481484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46002.923781481484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46002.923781481484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46002.923781481484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46002.923781481484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46002.923781481484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46002.923781481484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46002.923781481484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46002.923781481484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46002.923781481484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46002.923781481484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46002.923781481484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46002.923781481484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46002.923781481484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46002.923781481484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46002.923781481484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46002.923781481484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46002.923781481484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46002.923781481484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46002.923781481484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46002.923781481484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46002.923781481484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46002.923781481484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46002.923781481484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46002.923781481484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46002.923781481484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46002.923781481484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46002.923781481484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46002.923781481484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46002.923781481484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46002.923781481484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46002.923781481484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46002.923781481484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46002.923781481484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46002.923781481484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46002.923781481484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46002.923781481484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46002.923781481484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46002.923781481484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46002.923781481484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46002.923781481484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46002.923781481484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46002.923781481484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46002.923781481484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46002.923781481484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46002.923781481484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46002.923781481484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46002.923781481484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46002.923781481484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46002.923781481484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46002.923781481484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46002.923781481484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46002.923781481484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46002.923781481484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46002.923781481484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46002.923781481484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46002.923781481484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46002.923781481484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46002.923781481484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46002.923781481484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46002.923781481484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46002.923781481484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46002.923781481484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46002.923781481484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46002.923781481484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46002.923781481484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46002.923781481484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46002.923781481484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46002.923781481484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46002.923781481484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46002.923781481484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46002.923781481484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46002.923781481484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46002.923781481484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46002.923781481484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46002.923781481484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46002.923781481484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46002.923781481484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46002.923781481484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46002.923781481484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46002.923781481484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46002.923781481484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46002.923781481484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46002.923781481484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46002.923781481484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46002.923781481484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46002.923781481484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46002.923781481484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46002.923781481484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46002.923781481484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46002.923781481484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46002.923781481484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46002.923781481484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46002.923781481484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46002.923781481484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46002.923781481484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46002.923781481484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46002.923781481484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46002.923781481484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46002.923781481484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46002.923781481484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46002.923781481484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46002.923781481484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46002.923781481484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46002.923781481484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46002.923781481484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46002.923781481484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46002.923781481484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46002.923781481484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46002.923781481484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46002.923781481484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46002.923781481484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46002.923781481484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46002.923781481484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46002.923781481484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46002.923781481484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46002.923781481484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46002.923781481484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46002.923781481484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46002.923781481484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46002.923781481484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46002.923781481484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46002.923781481484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46002.923781481484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46002.923781481484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46002.923781481484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46002.923781481484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46002.923781481484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46002.923781481484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46002.923781481484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46002.923781481484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46002.923781481484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46002.923781481484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46002.923781481484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46002.923781481484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46002.923781481484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46002.923781481484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46002.923781481484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46002.923781481484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46002.923781481484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46002.923781481484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46002.923781481484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46002.923781481484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46002.923781481484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46002.923781481484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46002.923781481484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46002.923781481484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46002.923781481484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46002.923781481484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46002.923781481484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46002.923781481484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46002.923781481484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46002.923781481484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46002.923781481484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46002.923781481484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46002.923781481484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46002.923781481484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46002.923781481484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46002.923781481484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46002.923781481484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46002.923781481484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46002.923781481484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46002.923781481484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46002.923781481484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46002.923781481484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46002.923781481484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46002.923781481484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46002.923781481484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46002.923781481484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46002.923781481484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46002.923781481484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46002.923781481484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46002.923781481484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46002.923781481484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46002.923781481484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46002.923781481484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46002.923781481484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46002.923781481484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46002.923781481484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46002.923781481484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46002.923781481484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46002.923781481484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46002.923781481484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46002.923781481484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46002.923781481484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46002.923781481484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46002.923781481484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46002.923781481484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46002.923781481484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46002.923781481484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46002.923781481484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46002.923781481484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46002.923781481484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46002.923781481484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46002.923781481484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46002.923781481484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46002.923781481484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46002.923781481484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46002.923781481484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46002.923781481484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46002.923781481484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46002.923781481484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46002.923781481484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46002.923781481484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46002.923781481484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46002.923781481484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46002.923781481484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46002.923781481484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46002.923781481484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46002.923781481484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46002.923781481484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46002.923781481484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46002.923781481484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46002.923781481484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46002.923781481484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46002.923781481484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46002.923781481484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46002.923781481484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46002.923781481484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46002.923781481484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46002.923781481484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46002.923781481484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46002.923781481484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46002.923781481484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46002.923781481484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46002.923781481484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46002.923781481484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46002.923781481484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46002.923781481484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46002.923781481484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46002.923781481484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46002.923781481484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46002.923781481484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46002.923781481484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46002.923781481484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46002.923781481484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46002.923781481484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46002.923781481484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46002.923781481484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46002.923781481484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46002.923781481484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46002.923781481484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46002.923781481484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46002.923781481484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46002.923781481484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46002.923781481484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46002.923781481484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46002.923781481484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46002.923781481484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46002.923781481484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46002.923781481484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46002.923781481484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46002.923781481484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46002.923781481484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46002.923781481484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46002.923781481484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46002.923781481484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46002.923781481484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46002.923781481484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46002.923781481484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46002.923781481484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46002.923781481484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46002.923781481484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46002.923781481484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46002.923781481484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46002.923781481484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46002.923781481484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46002.923781481484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46002.923781481484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46002.923781481484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46002.923781481484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46002.923781481484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46002.923781481484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46002.923781481484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46002.923781481484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46002.923781481484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46002.923781481484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46002.923781481484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46002.923781481484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46002.923781481484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46002.923781481484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46002.923781481484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46002.923781481484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46002.923781481484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46002.923781481484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46002.923781481484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46002.923781481484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46002.923781481484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46002.923781481484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46002.923781481484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46002.923781481484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46002.923781481484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46002.923781481484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46002.923781481484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46002.923781481484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46002.923781481484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46002.923781481484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46002.923781481484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46002.923781481484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46002.923781481484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46002.923781481484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46002.923781481484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46002.923781481484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46002.923781481484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46002.923781481484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46002.923781481484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46002.923781481484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46002.923781481484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46002.923781481484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46002.923781481484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46002.923781481484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46002.923781481484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46002.923781481484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46002.923781481484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46002.923781481484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46002.923781481484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46002.923781481484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46002.923781481484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46002.923781481484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46002.923781481484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46002.923781481484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46002.923781481484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46002.923781481484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46002.923781481484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46002.923781481484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46002.923781481484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46002.923781481484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46002.923781481484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46002.923781481484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46002.923781481484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46002.923781481484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46002.923781481484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46002.923781481484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46002.923781481484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46002.923781481484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46002.923781481484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46002.923781481484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46002.923781481484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46002.923781481484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46002.923781481484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46002.923781481484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46002.923781481484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46002.923781481484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46002.923781481484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46002.923781481484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46002.923781481484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46002.923781481484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46002.923781481484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46002.923781481484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46002.923781481484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46002.923781481484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46002.923781481484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46002.923781481484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46002.923781481484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46002.923781481484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46002.923781481484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46002.923781481484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46002.923781481484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46002.923781481484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46002.923781481484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46002.923781481484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46002.923781481484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46002.923781481484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46002.923781481484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46002.923781481484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46002.923781481484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46002.923781481484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46002.923781481484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46002.923781481484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46002.923781481484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46002.923781481484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46002.923781481484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46002.923781481484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46002.923781481484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46002.923781481484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46002.923781481484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46002.923781481484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46002.923781481484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46002.923781481484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46002.923781481484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46002.923781481484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46002.923781481484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46002.923781481484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46002.923781481484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46002.923781481484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46002.923781481484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46002.923781481484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46002.923781481484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46002.923781481484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46002.923781481484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46002.923781481484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46002.923781481484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46002.923781481484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46002.923781481484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46002.923781481484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46002.923781481484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46002.923781481484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46002.923781481484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46002.923781481484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46002.923781481484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46002.923781481484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46002.923781481484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46002.923781481484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46002.923781481484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46002.923781481484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46002.923781481484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46002.923781481484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46002.923781481484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46002.923781481484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46002.923781481484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46002.923781481484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46002.923781481484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46002.923781481484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46002.923781481484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46002.923781481484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46002.923781481484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46002.923781481484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46002.923781481484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46002.923781481484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46002.923781481484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46002.923781481484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46002.923781481484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46002.923781481484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46002.923781481484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46002.923781481484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46002.923781481484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46002.923781481484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46002.923781481484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46002.923781481484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46002.923781481484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46002.923781481484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46002.923781481484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46002.923781481484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46002.923781481484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46002.923781481484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46002.923781481484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46002.923781481484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46002.923781481484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46002.923781481484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46002.923781481484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46002.923781481484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46002.923781481484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46002.923781481484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46002.923781481484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46002.923781481484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46002.923781481484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46002.923781481484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46002.923781481484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46002.923781481484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46002.923781481484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46002.923781481484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46002.923781481484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46002.923781481484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46002.923781481484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46002.923781481484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46002.923781481484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46002.923781481484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46002.923781481484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46002.923781481484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46002.923781481484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46002.923781481484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46002.923781481484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46002.923781481484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46002.923781481484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46002.923781481484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46002.923781481484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46002.923781481484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46002.923781481484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46002.923781481484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46002.923781481484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46002.923781481484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46002.923781481484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46002.923781481484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46002.923781481484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46002.923781481484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46002.923781481484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46002.923781481484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46002.923781481484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46002.923781481484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46002.923781481484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46002.923781481484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46002.923781481484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46002.923781481484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46002.923781481484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46002.923781481484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46002.923781481484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46002.923781481484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46002.923781481484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46002.923781481484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46002.923781481484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46002.923781481484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46002.923781481484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46002.923781481484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46002.923781481484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46002.923781481484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46002.923781481484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46002.923781481484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46002.923781481484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46002.923781481484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46002.923781481484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46002.923781481484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46002.923781481484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46002.923781481484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46002.923781481484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46002.923781481484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46002.923781481484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46002.923781481484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46002.923781481484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46002.923781481484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46002.923781481484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46002.923781481484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46002.923781481484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46002.923781481484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46002.923781481484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46002.923781481484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46002.923781481484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46002.923781481484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46002.923781481484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46002.923781481484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46002.923781481484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46002.923781481484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46002.923781481484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46002.923781481484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46002.923781481484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46002.923781481484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46002.923781481484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46002.923781481484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46002.923781481484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46002.923781481484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46002.923781481484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46002.923781481484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46002.923781481484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46002.923781481484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46002.923781481484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46002.923781481484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46002.923781481484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46002.923781481484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46002.923781481484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46002.923781481484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46002.923781481484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46002.923781481484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46002.923781481484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46002.923781481484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46002.923781481484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46002.923781481484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46002.923781481484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46002.923781481484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46002.923781481484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46002.923781481484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46002.923781481484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46002.923781481484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46002.923781481484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46002.923781481484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46002.923781481484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46002.923781481484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46002.923781481484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46002.923781481484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46002.923781481484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46002.923781481484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46002.923781481484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46002.923781481484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46002.923781481484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46002.923781481484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46002.923781481484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46002.923781481484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46002.923781481484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46002.923781481484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46002.923781481484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46002.923781481484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46002.923781481484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46002.923781481484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46002.923781481484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46002.923781481484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46002.923781481484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46002.923781481484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46002.923781481484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46002.923781481484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46002.923781481484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46002.923781481484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46002.923781481484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46002.923781481484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46002.923781481484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46002.923781481484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46002.923781481484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46002.923781481484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46002.923781481484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46002.923781481484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46002.923781481484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46002.923781481484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46002.923781481484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46002.923781481484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46002.923781481484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46002.923781481484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46002.923781481484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46002.923781481484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46002.923781481484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46002.923781481484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46002.923781481484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46002.923781481484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46002.923781481484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46002.923781481484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46002.923781481484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46002.923781481484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46002.923781481484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46002.923781481484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46002.923781481484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46002.923781481484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46002.923781481484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46002.923781481484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46002.923781481484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46002.923781481484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46002.923781481484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46002.923781481484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46002.923781481484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46002.923781481484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46002.923781481484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46002.923781481484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46002.923781481484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46002.923781481484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46002.923781481484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46002.923781481484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46002.923781481484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46002.923781481484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46002.923781481484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46002.923781481484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46002.923781481484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46002.923781481484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46002.923781481484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46002.923781481484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46002.923781481484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46002.923781481484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46002.923781481484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46002.923781481484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46002.923781481484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46002.923781481484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46002.923781481484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46002.923781481484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46002.923781481484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46002.923781481484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46002.923781481484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46002.923781481484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46002.923781481484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46002.923781481484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46002.923781481484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46002.923781481484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46002.923781481484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46002.923781481484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46002.923781481484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46002.923781481484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46002.923781481484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46002.923781481484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46002.923781481484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46002.923781481484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46002.923781481484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46002.923781481484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46002.923781481484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46002.923781481484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46002.923781481484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46002.923781481484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46002.923781481484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46002.923781481484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46002.923781481484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46002.923781481484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46002.923781481484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46002.923781481484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46002.923781481484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46002.923781481484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46002.923781481484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46002.923781481484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46002.923781481484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46002.923781481484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46002.923781481484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46002.923781481484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46002.923781481484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46002.923781481484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46002.923781481484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46002.923781481484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46002.923781481484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46002.923781481484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46002.923781481484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46002.923781481484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46002.923781481484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46002.923781481484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46002.923781481484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46002.923781481484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46002.923781481484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46002.923781481484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46002.923781481484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46002.923781481484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46002.923781481484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46002.923781481484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46002.923781481484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46002.923781481484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46002.923781481484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46002.923781481484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46002.923781481484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46002.923781481484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46002.923781481484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46002.923781481484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46002.923781481484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46002.923781481484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46002.923781481484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46002.923781481484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46002.923781481484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46002.923781481484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46002.923781481484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46002.923781481484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46002.923781481484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46002.923781481484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46002.923781481484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46002.923781481484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46002.923781481484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46002.923781481484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46002.923781481484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46002.923781481484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46002.923781481484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46002.923781481484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46002.923781481484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46002.923781481484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46002.923781481484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46002.923781481484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46002.923781481484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46002.923781481484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46002.923781481484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46002.923781481484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46002.923781481484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46002.923781481484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46002.923781481484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46002.923781481484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46002.923781481484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46002.923781481484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46002.923781481484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46002.923781481484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46002.923781481484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46002.923781481484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46002.923781481484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46002.923781481484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46002.923781481484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46002.923781481484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46002.923781481484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46002.923781481484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46002.923781481484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46002.923781481484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46002.923781481484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46002.923781481484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46002.923781481484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46002.923781481484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46002.923781481484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46002.923781481484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46002.923781481484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46002.923781481484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46002.923781481484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46002.923781481484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46002.923781481484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46002.923781481484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46002.923781481484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46002.923781481484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46002.923781481484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46002.923781481484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46002.923781481484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46002.923781481484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46002.923781481484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46002.923781481484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46002.923781481484</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299.44306388888799</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4.1296379629638977</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39126</v>
      </c>
      <c r="E4" s="90" t="s">
        <v>39106</v>
      </c>
      <c r="F4" s="91">
        <v>46002.895138888889</v>
      </c>
      <c r="G4" s="92">
        <f t="shared" ref="G4:G11" ca="1" si="1">IFERROR(NOW()-F4,"")</f>
        <v>2.8642592595133465E-2</v>
      </c>
      <c r="H4" s="91">
        <v>46002.889305555553</v>
      </c>
      <c r="I4" s="106" t="str">
        <f>IFERROR(VLOOKUP(D4,DB!A:F,6,0),"")</f>
        <v>SCECO</v>
      </c>
      <c r="J4" s="106" t="str">
        <f>IFERROR(VLOOKUP(D4,DB!A:G,7,0),"")</f>
        <v>Good</v>
      </c>
      <c r="K4" s="93" t="s">
        <v>39127</v>
      </c>
      <c r="L4" s="87" t="str">
        <f>IFERROR(VLOOKUP(D4,DB!A:I,9,0),"")</f>
        <v>Latis</v>
      </c>
    </row>
    <row r="5" spans="1:16" ht="15" customHeight="1">
      <c r="A5" s="106"/>
      <c r="B5" s="106" t="str">
        <f>IFERROR(VLOOKUP(D5,DB!A:K,11,0),"")</f>
        <v/>
      </c>
      <c r="C5" s="89"/>
      <c r="D5" s="87"/>
      <c r="E5" s="90"/>
      <c r="F5" s="91"/>
      <c r="G5" s="92">
        <f t="shared" ca="1" si="1"/>
        <v>46002.923781481484</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46002.923781481484</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46002.923781481484</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46002.923781481484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46002.923781481484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46002.923781481484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46002.923781481484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46002.923781481484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46002.923781481484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46002.923781481484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46002.923781481484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46002.923781481484</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46002.923781481484</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46002.923781481484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46002.923781481484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46002.923781481484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46002.923781481484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46002.923781481484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46002.923781481484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46002.923781481484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46002.923781481484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46002.923781481484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46002.923781481484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46002.923781481484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46002.923781481484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46002.923781481484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46002.923781481484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46002.923781481484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46002.923781481484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46002.923781481484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46002.923781481484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46002.923781481484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46002.923781481484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46002.923781481484</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46002.923781481484</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46002.923781481484</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46002.923781481484</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46002.923781481484</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46002.923781481484</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46002.923781481484</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46002.923781481484</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46002.923781481484</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46002.923781481484</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46002.923781481484</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46002.923781481484</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46002.923781481484</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46002.923781481484</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46002.923781481484</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46002.923781481484</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46002.923781481484</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46002.923781481484</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46002.923781481484</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46002.923781481484</v>
      </c>
      <c r="H57" s="91"/>
      <c r="I57" s="106" t="str">
        <f>IFERROR(VLOOKUP(D57,DB!A:F,6,0),"")</f>
        <v/>
      </c>
      <c r="J57" s="106" t="str">
        <f>IFERROR(VLOOKUP(D57,DB!A:G,7,0),"")</f>
        <v/>
      </c>
      <c r="K57" s="93"/>
      <c r="L57" s="87"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3"/>
  <sheetViews>
    <sheetView topLeftCell="K12" workbookViewId="0">
      <selection activeCell="K12" sqref="K12"/>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39128</v>
      </c>
    </row>
    <row r="2" spans="1:13" s="39" customFormat="1">
      <c r="A2" s="37" t="s">
        <v>39129</v>
      </c>
      <c r="B2" s="37" t="str">
        <f>IFERROR(VLOOKUP(D2,[1]DB!A:K,11,0),"")</f>
        <v>R5</v>
      </c>
      <c r="C2" s="37">
        <v>3</v>
      </c>
      <c r="D2" s="99" t="s">
        <v>36085</v>
      </c>
      <c r="E2" s="37" t="s">
        <v>39106</v>
      </c>
      <c r="F2" s="38">
        <v>45891.832060185188</v>
      </c>
      <c r="G2" s="101">
        <f ca="1">IFERROR(NOW()-F2,"")</f>
        <v>111.09172129629587</v>
      </c>
      <c r="H2" s="38">
        <v>45891.790393518517</v>
      </c>
      <c r="I2" s="37" t="str">
        <f>IFERROR(VLOOKUP(D2,[1]DB!A:F,6,0),"")</f>
        <v>Generator-SG</v>
      </c>
      <c r="J2" s="37" t="str">
        <f>IFERROR(VLOOKUP(D2,[1]DB!A:G,7,0),"")</f>
        <v>Vandalized</v>
      </c>
      <c r="K2" s="37" t="s">
        <v>39130</v>
      </c>
      <c r="L2" s="37" t="str">
        <f>IFERROR(VLOOKUP(D2,[1]DB!A:I,9,0),"")</f>
        <v>Latis</v>
      </c>
      <c r="M2" s="154"/>
    </row>
    <row r="3" spans="1:13" s="39" customFormat="1" ht="30.75">
      <c r="A3" s="37" t="s">
        <v>39131</v>
      </c>
      <c r="B3" s="37" t="str">
        <f>IFERROR(VLOOKUP(D3,[1]DB!A:K,11,0),"")</f>
        <v>R5</v>
      </c>
      <c r="C3" s="37">
        <v>1</v>
      </c>
      <c r="D3" s="37" t="s">
        <v>33407</v>
      </c>
      <c r="E3" s="37" t="s">
        <v>39109</v>
      </c>
      <c r="F3" s="38">
        <v>45926.188877314817</v>
      </c>
      <c r="G3" s="101">
        <f t="shared" ref="G3" ca="1" si="0">IFERROR(NOW()-F3,"")</f>
        <v>76.734904166667548</v>
      </c>
      <c r="H3" s="38">
        <v>45926.158159722225</v>
      </c>
      <c r="I3" s="37" t="str">
        <f>IFERROR(VLOOKUP(D3,[1]DB!A:F,6,0),"")</f>
        <v>SCECO</v>
      </c>
      <c r="J3" s="37" t="str">
        <f>IFERROR(VLOOKUP(D3,[1]DB!A:G,7,0),"")</f>
        <v>Good</v>
      </c>
      <c r="K3" s="37" t="s">
        <v>39132</v>
      </c>
      <c r="L3" s="37" t="str">
        <f>IFERROR(VLOOKUP(D3,[1]DB!A:I,9,0),"")</f>
        <v>Latis</v>
      </c>
      <c r="M3" s="37"/>
    </row>
    <row r="4" spans="1:13" s="39" customFormat="1" ht="45.75" customHeight="1">
      <c r="A4" s="102" t="s">
        <v>39133</v>
      </c>
      <c r="B4" s="102" t="str">
        <f>IFERROR(VLOOKUP(D4,[1]DB!A:K,11,0),"")</f>
        <v>R5</v>
      </c>
      <c r="C4" s="102">
        <v>1</v>
      </c>
      <c r="D4" s="102" t="s">
        <v>34832</v>
      </c>
      <c r="E4" s="102" t="s">
        <v>39109</v>
      </c>
      <c r="F4" s="103">
        <v>45948.661111111112</v>
      </c>
      <c r="G4" s="104">
        <f t="shared" ref="G4" ca="1" si="1">IFERROR(NOW()-F4,"")</f>
        <v>54.262670370371779</v>
      </c>
      <c r="H4" s="103">
        <v>45948.661111111112</v>
      </c>
      <c r="I4" s="102" t="str">
        <f>IFERROR(VLOOKUP(D4,[1]DB!A:F,6,0),"")</f>
        <v>SCECO</v>
      </c>
      <c r="J4" s="102" t="str">
        <f>IFERROR(VLOOKUP(D4,[1]DB!A:G,7,0),"")</f>
        <v>Dead</v>
      </c>
      <c r="K4" s="102" t="s">
        <v>39134</v>
      </c>
      <c r="L4" s="102" t="str">
        <f>IFERROR(VLOOKUP(D4,[1]DB!A:I,9,0),"")</f>
        <v>Latis</v>
      </c>
      <c r="M4" s="37"/>
    </row>
    <row r="5" spans="1:13" s="39" customFormat="1" ht="30.75">
      <c r="A5" s="102" t="s">
        <v>39135</v>
      </c>
      <c r="B5" s="102" t="str">
        <f>IFERROR(VLOOKUP(D5,[1]DB!A:K,11,0),"")</f>
        <v>R5</v>
      </c>
      <c r="C5" s="102">
        <v>1</v>
      </c>
      <c r="D5" s="102" t="s">
        <v>36592</v>
      </c>
      <c r="E5" s="102" t="s">
        <v>39106</v>
      </c>
      <c r="F5" s="103">
        <v>45981.373298611114</v>
      </c>
      <c r="G5" s="104">
        <f ca="1">IFERROR(NOW()-F5,"")</f>
        <v>21.550482870370615</v>
      </c>
      <c r="H5" s="130">
        <v>45981.360798611109</v>
      </c>
      <c r="I5" s="102" t="str">
        <f>IFERROR(VLOOKUP(D5,[1]DB!A:F,6,0),"")</f>
        <v>SCECO</v>
      </c>
      <c r="J5" s="102" t="str">
        <f>IFERROR(VLOOKUP(D5,[1]DB!A:G,7,0),"")</f>
        <v>Dead</v>
      </c>
      <c r="K5" s="102" t="s">
        <v>39136</v>
      </c>
      <c r="L5" s="102" t="str">
        <f>IFERROR(VLOOKUP(D5,[1]DB!A:I,9,0),"")</f>
        <v>Latis</v>
      </c>
      <c r="M5" s="37"/>
    </row>
    <row r="6" spans="1:13">
      <c r="A6" s="37" t="s">
        <v>39137</v>
      </c>
      <c r="B6" s="37" t="str">
        <f>IFERROR(VLOOKUP(D6,[1]DB!A:K,11,0),"")</f>
        <v>R5</v>
      </c>
      <c r="C6" s="37">
        <v>1</v>
      </c>
      <c r="D6" s="37" t="s">
        <v>37850</v>
      </c>
      <c r="E6" s="37" t="s">
        <v>39106</v>
      </c>
      <c r="F6" s="38">
        <v>45997.107488425929</v>
      </c>
      <c r="G6" s="129">
        <f t="shared" ref="G6" ca="1" si="2">IFERROR(NOW()-F6,"")</f>
        <v>5.816293055555434</v>
      </c>
      <c r="H6" s="38">
        <v>45997.093599537038</v>
      </c>
      <c r="I6" s="37" t="str">
        <f>IFERROR(VLOOKUP(D6,[1]DB!A:F,6,0),"")</f>
        <v>SCECO</v>
      </c>
      <c r="J6" s="37" t="str">
        <f>IFERROR(VLOOKUP(D6,[1]DB!A:G,7,0),"")</f>
        <v>In progress</v>
      </c>
      <c r="K6" s="37" t="s">
        <v>39138</v>
      </c>
      <c r="L6" s="37" t="str">
        <f>IFERROR(VLOOKUP(D6,[1]DB!A:I,9,0),"")</f>
        <v>Latis</v>
      </c>
      <c r="M6" s="37"/>
    </row>
    <row r="7" spans="1:13">
      <c r="A7" s="37" t="s">
        <v>39139</v>
      </c>
      <c r="B7" s="37" t="str">
        <f>IFERROR(VLOOKUP(D7,[1]DB!A:K,11,0),"")</f>
        <v>R5</v>
      </c>
      <c r="C7" s="37">
        <v>1</v>
      </c>
      <c r="D7" s="37" t="s">
        <v>33475</v>
      </c>
      <c r="E7" s="37" t="s">
        <v>39106</v>
      </c>
      <c r="F7" s="38">
        <v>46002.119513888887</v>
      </c>
      <c r="G7" s="129">
        <f ca="1">IFERROR(NOW()-F7,"")</f>
        <v>0.80426759259717073</v>
      </c>
      <c r="H7" s="38">
        <v>46002.086875000001</v>
      </c>
      <c r="I7" s="37" t="str">
        <f>IFERROR(VLOOKUP(D7,[1]DB!A:F,6,0),"")</f>
        <v>SCECO</v>
      </c>
      <c r="J7" s="37" t="str">
        <f>IFERROR(VLOOKUP(D7,[1]DB!A:G,7,0),"")</f>
        <v>Good</v>
      </c>
      <c r="K7" s="99" t="s">
        <v>39140</v>
      </c>
      <c r="L7" s="37" t="str">
        <f>IFERROR(VLOOKUP(D7,[1]DB!A:I,9,0),"")</f>
        <v>Latis</v>
      </c>
      <c r="M7" s="37"/>
    </row>
    <row r="8" spans="1:13">
      <c r="A8" s="151" t="s">
        <v>39141</v>
      </c>
      <c r="B8" s="151" t="str">
        <f>IFERROR(VLOOKUP(D8,[1]DB!A:K,11,0),"")</f>
        <v>R5</v>
      </c>
      <c r="C8" s="151">
        <v>1</v>
      </c>
      <c r="D8" s="99" t="s">
        <v>35993</v>
      </c>
      <c r="E8" s="151" t="s">
        <v>39106</v>
      </c>
      <c r="F8" s="152">
        <v>46002.743275462963</v>
      </c>
      <c r="G8" s="153">
        <f ca="1">IFERROR(NOW()-F8,"")</f>
        <v>0.18050601852155523</v>
      </c>
      <c r="H8" s="152">
        <v>46002.737743055557</v>
      </c>
      <c r="I8" s="151" t="str">
        <f>IFERROR(VLOOKUP(D8,[1]DB!A:F,6,0),"")</f>
        <v>Generator-SG</v>
      </c>
      <c r="J8" s="151" t="str">
        <f>IFERROR(VLOOKUP(D8,[1]DB!A:G,7,0),"")</f>
        <v>Vandalized</v>
      </c>
      <c r="K8" s="151" t="s">
        <v>39142</v>
      </c>
      <c r="L8" s="151" t="str">
        <f>IFERROR(VLOOKUP(D8,[1]DB!A:I,9,0),"")</f>
        <v>Latis</v>
      </c>
      <c r="M8" s="151"/>
    </row>
    <row r="9" spans="1:13">
      <c r="A9" s="102" t="s">
        <v>39143</v>
      </c>
      <c r="B9" s="151" t="str">
        <f>IFERROR(VLOOKUP(D9,[1]DB!A:K,11,0),"")</f>
        <v>R5</v>
      </c>
      <c r="C9" s="151">
        <v>1</v>
      </c>
      <c r="D9" s="99" t="s">
        <v>15275</v>
      </c>
      <c r="E9" s="151" t="s">
        <v>39106</v>
      </c>
      <c r="F9" s="152" t="s">
        <v>24</v>
      </c>
      <c r="G9" s="153" t="str">
        <f t="shared" ref="G9:G66" ca="1" si="3">IFERROR(NOW()-F9,"")</f>
        <v/>
      </c>
      <c r="H9" s="152">
        <v>46002.862685185188</v>
      </c>
      <c r="I9" s="151" t="str">
        <f>IFERROR(VLOOKUP(D9,[1]DB!A:F,6,0),"")</f>
        <v>SCECO</v>
      </c>
      <c r="J9" s="151" t="str">
        <f>IFERROR(VLOOKUP(D9,[1]DB!A:G,7,0),"")</f>
        <v>Dead</v>
      </c>
      <c r="K9" s="151" t="s">
        <v>39144</v>
      </c>
      <c r="L9" s="151" t="str">
        <f>IFERROR(VLOOKUP(D9,[1]DB!A:I,9,0),"")</f>
        <v>Latis</v>
      </c>
      <c r="M9" s="151"/>
    </row>
    <row r="10" spans="1:13">
      <c r="A10" s="151"/>
      <c r="B10" s="151" t="str">
        <f>IFERROR(VLOOKUP(D10,[1]DB!A:K,11,0),"")</f>
        <v/>
      </c>
      <c r="C10" s="151"/>
      <c r="D10" s="151"/>
      <c r="E10" s="151"/>
      <c r="F10" s="152"/>
      <c r="G10" s="153">
        <f t="shared" ca="1" si="3"/>
        <v>46002.923781481484</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46002.923781481484</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46002.923781481484</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46002.923781481484</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46002.923781481484</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46002.923781481484</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46002.923781481484</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46002.923781481484</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46002.923781481484</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46002.923781481484</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46002.923781481484</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46002.923781481484</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46002.923781481484</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46002.923781481484</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46002.923781481484</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46002.923781481484</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46002.923781481484</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46002.923781481484</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46002.923781481484</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46002.923781481484</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46002.923781481484</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46002.923781481484</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46002.923781481484</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46002.923781481484</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46002.923781481484</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46002.923781481484</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46002.923781481484</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46002.923781481484</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46002.923781481484</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46002.923781481484</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46002.923781481484</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46002.923781481484</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46002.923781481484</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46002.923781481484</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46002.923781481484</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46002.923781481484</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46002.923781481484</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46002.923781481484</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46002.923781481484</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46002.923781481484</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46002.923781481484</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46002.923781481484</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46002.923781481484</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46002.923781481484</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46002.923781481484</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46002.923781481484</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46002.923781481484</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46002.923781481484</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46002.923781481484</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46002.923781481484</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46002.923781481484</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46002.923781481484</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46002.923781481484</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46002.923781481484</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46002.923781481484</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46002.923781481484</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46002.923781481484</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ref="G67:G73" ca="1" si="4">IFERROR(NOW()-F67,"")</f>
        <v>46002.923781481484</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46002.923781481484</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46002.923781481484</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46002.923781481484</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4"/>
        <v>46002.923781481484</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46002.923781481484</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46002.923781481484</v>
      </c>
      <c r="H73" s="152"/>
      <c r="I73" s="151" t="str">
        <f>IFERROR(VLOOKUP(D73,[1]DB!A:F,6,0),"")</f>
        <v/>
      </c>
      <c r="J73" s="151" t="str">
        <f>IFERROR(VLOOKUP(D73,[1]DB!A:G,7,0),"")</f>
        <v/>
      </c>
      <c r="K73" s="151"/>
      <c r="L73" s="151" t="str">
        <f>IFERROR(VLOOKUP(D73,[1]DB!A:I,9,0),"")</f>
        <v/>
      </c>
      <c r="M73" s="151"/>
    </row>
  </sheetData>
  <dataValidations count="2">
    <dataValidation allowBlank="1" showInputMessage="1" showErrorMessage="1" sqref="E1" xr:uid="{920C6338-E771-4DAE-8C89-92A9093EA4DE}"/>
    <dataValidation type="list" allowBlank="1" showInputMessage="1" showErrorMessage="1" sqref="E2:E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1"/>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39145</v>
      </c>
      <c r="B2" s="114" t="str">
        <f>IFERROR(VLOOKUP(D2,DB!A:K,11,0),"")</f>
        <v>R6</v>
      </c>
      <c r="C2" s="115">
        <v>1</v>
      </c>
      <c r="D2" s="114" t="s">
        <v>35826</v>
      </c>
      <c r="E2" s="136" t="s">
        <v>39106</v>
      </c>
      <c r="F2" s="116">
        <v>46002.576053240744</v>
      </c>
      <c r="G2" s="72">
        <f t="shared" ref="G2:G49" ca="1" si="0">IFERROR(NOW()-F2,"-")</f>
        <v>0.34772824074025266</v>
      </c>
      <c r="H2" s="116">
        <v>46002.916817129626</v>
      </c>
      <c r="I2" s="114" t="str">
        <f>IFERROR(VLOOKUP(D2,DB!A:F,6,0),"")</f>
        <v>SCECO</v>
      </c>
      <c r="J2" s="114" t="str">
        <f>IFERROR(VLOOKUP(D2,DB!A:G,7,0),"")</f>
        <v>Dead</v>
      </c>
      <c r="K2" s="117" t="s">
        <v>39146</v>
      </c>
      <c r="L2" s="131" t="str">
        <f>IFERROR(VLOOKUP(D2,DB!A:I,9,0),"")</f>
        <v>Latis</v>
      </c>
    </row>
    <row r="3" spans="1:16382" ht="31.5" customHeight="1">
      <c r="A3" s="113"/>
      <c r="B3" s="114" t="str">
        <f>IFERROR(VLOOKUP(D3,DB!A:K,11,0),"")</f>
        <v/>
      </c>
      <c r="C3" s="115"/>
      <c r="D3" s="114"/>
      <c r="E3" s="136"/>
      <c r="F3" s="116"/>
      <c r="G3" s="72">
        <f t="shared" ca="1" si="0"/>
        <v>46002.923781481484</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46002.923781481484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46002.923781481484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46002.923781481484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46002.923781481484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46002.923781481484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46002.923781481484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46002.923781481484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46002.923781481484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46002.923781481484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46002.923781481484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46002.923781481484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46002.923781481484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46002.923781481484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46002.923781481484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46002.923781481484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46002.923781481484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46002.923781481484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46002.923781481484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46002.923781481484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46002.923781481484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46002.923781481484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46002.923781481484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46002.923781481484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46002.923781481484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46002.923781481484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46002.923781481484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46002.923781481484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46002.923781481484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46002.923781481484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46002.923781481484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46002.923781481484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46002.923781481484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46002.923781481484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46002.923781481484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46002.923781481484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46002.923781481484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46002.923781481484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46002.923781481484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46002.923781481484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46002.923781481484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46002.923781481484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46002.923781481484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46002.923781481484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46002.923781481484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46002.923781481484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46002.923781481484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ref="G50:G113" ca="1" si="1">IFERROR(NOW()-F50,"-")</f>
        <v>46002.923781481484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46002.923781481484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46002.923781481484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46002.923781481484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46002.923781481484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46002.923781481484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46002.923781481484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46002.923781481484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46002.923781481484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46002.923781481484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46002.923781481484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46002.923781481484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46002.923781481484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46002.923781481484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46002.923781481484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46002.923781481484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46002.923781481484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46002.923781481484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46002.923781481484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46002.923781481484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46002.923781481484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46002.923781481484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46002.923781481484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46002.923781481484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46002.923781481484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46002.923781481484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46002.923781481484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46002.923781481484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46002.923781481484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46002.923781481484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46002.923781481484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46002.923781481484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46002.923781481484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46002.923781481484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46002.923781481484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46002.923781481484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46002.923781481484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46002.923781481484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46002.923781481484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46002.923781481484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46002.923781481484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46002.923781481484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46002.923781481484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46002.923781481484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46002.923781481484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46002.923781481484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46002.923781481484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46002.923781481484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46002.923781481484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46002.923781481484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46002.923781481484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46002.923781481484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46002.923781481484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46002.923781481484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46002.923781481484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46002.923781481484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46002.923781481484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46002.923781481484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46002.923781481484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46002.923781481484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46002.923781481484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46002.923781481484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46002.923781481484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46002.923781481484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ref="G114:G177" ca="1" si="2">IFERROR(NOW()-F114,"-")</f>
        <v>46002.923781481484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46002.923781481484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46002.923781481484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46002.923781481484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46002.923781481484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46002.923781481484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46002.923781481484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46002.923781481484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46002.923781481484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46002.923781481484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46002.923781481484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46002.923781481484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46002.923781481484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46002.923781481484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46002.923781481484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46002.923781481484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46002.923781481484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46002.923781481484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46002.923781481484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46002.923781481484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46002.923781481484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46002.923781481484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46002.923781481484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46002.923781481484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46002.923781481484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46002.923781481484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46002.923781481484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46002.923781481484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46002.923781481484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46002.923781481484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46002.923781481484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46002.923781481484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46002.923781481484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46002.923781481484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46002.923781481484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46002.923781481484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46002.923781481484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46002.923781481484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46002.923781481484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46002.923781481484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46002.923781481484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46002.923781481484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46002.923781481484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46002.923781481484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46002.923781481484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46002.923781481484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46002.923781481484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46002.923781481484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46002.923781481484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46002.923781481484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46002.923781481484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46002.923781481484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46002.923781481484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46002.923781481484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46002.923781481484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46002.923781481484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46002.923781481484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46002.923781481484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46002.923781481484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46002.923781481484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46002.923781481484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46002.923781481484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46002.923781481484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46002.923781481484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ref="G178:G241" ca="1" si="3">IFERROR(NOW()-F178,"-")</f>
        <v>46002.923781481484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46002.923781481484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46002.923781481484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46002.923781481484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46002.923781481484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46002.923781481484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46002.923781481484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46002.923781481484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46002.923781481484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46002.923781481484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46002.923781481484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46002.923781481484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46002.923781481484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46002.923781481484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46002.923781481484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46002.923781481484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46002.923781481484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46002.923781481484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46002.923781481484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46002.923781481484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46002.923781481484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46002.923781481484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46002.923781481484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46002.923781481484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46002.923781481484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46002.923781481484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46002.923781481484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46002.923781481484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46002.923781481484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46002.923781481484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46002.923781481484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46002.923781481484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46002.923781481484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46002.923781481484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46002.923781481484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46002.923781481484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46002.923781481484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46002.923781481484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46002.923781481484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46002.923781481484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46002.923781481484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46002.923781481484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46002.923781481484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46002.923781481484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46002.923781481484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46002.923781481484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46002.923781481484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46002.923781481484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46002.923781481484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46002.923781481484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46002.923781481484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46002.923781481484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46002.923781481484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46002.923781481484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46002.923781481484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46002.923781481484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46002.923781481484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46002.923781481484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46002.923781481484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46002.923781481484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46002.923781481484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46002.923781481484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46002.923781481484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46002.923781481484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ref="G242:G305" ca="1" si="4">IFERROR(NOW()-F242,"-")</f>
        <v>46002.923781481484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46002.923781481484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46002.923781481484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46002.923781481484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46002.923781481484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46002.923781481484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46002.923781481484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46002.923781481484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46002.923781481484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46002.923781481484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46002.923781481484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46002.923781481484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46002.923781481484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46002.923781481484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46002.923781481484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46002.923781481484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46002.923781481484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46002.923781481484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46002.923781481484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46002.923781481484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46002.923781481484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46002.923781481484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46002.923781481484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46002.923781481484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46002.923781481484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46002.923781481484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46002.923781481484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46002.923781481484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46002.923781481484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46002.923781481484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46002.923781481484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46002.923781481484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46002.923781481484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46002.923781481484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46002.923781481484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46002.923781481484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46002.923781481484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46002.923781481484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46002.923781481484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46002.923781481484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46002.923781481484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46002.923781481484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46002.923781481484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46002.923781481484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46002.923781481484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46002.923781481484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46002.923781481484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46002.923781481484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46002.923781481484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46002.923781481484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46002.923781481484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46002.923781481484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46002.923781481484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46002.923781481484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46002.923781481484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46002.923781481484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46002.923781481484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46002.923781481484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46002.923781481484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46002.923781481484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46002.923781481484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46002.923781481484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46002.923781481484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46002.923781481484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ref="G306:G369" ca="1" si="5">IFERROR(NOW()-F306,"-")</f>
        <v>46002.923781481484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46002.923781481484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46002.923781481484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46002.923781481484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46002.923781481484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46002.923781481484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46002.923781481484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46002.923781481484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46002.923781481484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46002.923781481484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46002.923781481484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46002.923781481484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46002.923781481484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46002.923781481484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46002.923781481484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46002.923781481484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46002.923781481484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46002.923781481484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46002.923781481484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46002.923781481484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46002.923781481484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46002.923781481484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46002.923781481484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46002.923781481484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46002.923781481484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46002.923781481484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46002.923781481484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46002.923781481484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46002.923781481484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46002.923781481484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46002.923781481484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46002.923781481484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46002.923781481484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46002.923781481484</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46002.923781481484</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46002.923781481484</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46002.923781481484</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46002.923781481484</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46002.923781481484</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46002.923781481484</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46002.923781481484</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46002.923781481484</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46002.923781481484</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46002.923781481484</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46002.923781481484</v>
      </c>
      <c r="H350" s="116"/>
      <c r="I350" s="114" t="str">
        <f>IFERROR(VLOOKUP(D350,DB!A:F,6,0),"")</f>
        <v/>
      </c>
      <c r="J350" s="114" t="str">
        <f>IFERROR(VLOOKUP(D350,DB!A:G,7,0),"")</f>
        <v/>
      </c>
      <c r="K350" s="117"/>
      <c r="L350" s="131" t="str">
        <f>IFERROR(VLOOKUP(D350,DB!A:I,9,0),"")</f>
        <v/>
      </c>
    </row>
    <row r="351" spans="1:12" ht="31.5" customHeight="1">
      <c r="A351" s="137"/>
      <c r="B351" s="138" t="str">
        <f>IFERROR(VLOOKUP(D351,DB!A:K,11,0),"")</f>
        <v/>
      </c>
      <c r="C351" s="139"/>
      <c r="D351" s="138"/>
      <c r="E351" s="136"/>
      <c r="F351" s="140"/>
      <c r="G351" s="141">
        <f t="shared" ca="1" si="5"/>
        <v>46002.923781481484</v>
      </c>
      <c r="H351" s="140"/>
      <c r="I351" s="138" t="str">
        <f>IFERROR(VLOOKUP(D351,DB!A:F,6,0),"")</f>
        <v/>
      </c>
      <c r="J351" s="138" t="str">
        <f>IFERROR(VLOOKUP(D351,DB!A:G,7,0),"")</f>
        <v/>
      </c>
      <c r="K351" s="142"/>
      <c r="L351" s="143" t="str">
        <f>IFERROR(VLOOKUP(D351,DB!A:I,9,0),"")</f>
        <v/>
      </c>
    </row>
  </sheetData>
  <dataValidations count="2">
    <dataValidation allowBlank="1" showInputMessage="1" showErrorMessage="1" sqref="E1" xr:uid="{9E1BC488-8814-4F8A-8DBE-742B3278AB71}"/>
    <dataValidation type="list" allowBlank="1" showInputMessage="1" showErrorMessage="1" sqref="E2:E3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2025-12-11T19:12:16Z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