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428" documentId="120_S{2AC9BD13-BADA-5192-A53E-5A8FF88502F6}" xr6:coauthVersionLast="47" xr6:coauthVersionMax="47" xr10:uidLastSave="{549EDABD-E827-49AB-A5E1-8F2ABD7033F8}"/>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B3" i="4"/>
  <c r="B4" i="4"/>
  <c r="L16" i="5"/>
  <c r="J16" i="5"/>
  <c r="I16" i="5"/>
  <c r="B16" i="5"/>
  <c r="G3" i="9"/>
  <c r="G4" i="9"/>
  <c r="D5" i="3"/>
  <c r="D6" i="3"/>
  <c r="L14" i="5"/>
  <c r="L15"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4" i="5"/>
  <c r="J15"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4" i="5"/>
  <c r="I15"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4" i="5"/>
  <c r="B15"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D9" i="3"/>
  <c r="G6" i="5"/>
  <c r="G7" i="5"/>
  <c r="G8" i="5"/>
  <c r="G9" i="5"/>
  <c r="G10" i="5"/>
  <c r="G11" i="5"/>
  <c r="G12" i="5"/>
  <c r="G13" i="5"/>
  <c r="B6" i="5"/>
  <c r="B7" i="5"/>
  <c r="B8" i="5"/>
  <c r="B9" i="5"/>
  <c r="B10" i="5"/>
  <c r="B11" i="5"/>
  <c r="B12" i="5"/>
  <c r="B13" i="5"/>
  <c r="I6" i="5"/>
  <c r="I7" i="5"/>
  <c r="I8" i="5"/>
  <c r="I9" i="5"/>
  <c r="I10" i="5"/>
  <c r="I11" i="5"/>
  <c r="I12" i="5"/>
  <c r="I13" i="5"/>
  <c r="J6" i="5"/>
  <c r="J7" i="5"/>
  <c r="J8" i="5"/>
  <c r="J9" i="5"/>
  <c r="J10" i="5"/>
  <c r="J11" i="5"/>
  <c r="J12" i="5"/>
  <c r="J13" i="5"/>
  <c r="L6" i="5"/>
  <c r="L7" i="5"/>
  <c r="L8" i="5"/>
  <c r="L9" i="5"/>
  <c r="L10" i="5"/>
  <c r="L11" i="5"/>
  <c r="L12"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<sst xmlns="http://schemas.openxmlformats.org/spreadsheetml/2006/main" count="180276" uniqueCount="39122">
  <si>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</si>
  <si>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</si>
  <si>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</si>
  <si>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</si>
  <si>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</si>
  <si>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</si>
  <si>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</si>
  <si>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</si>
  <si>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</si>
  <si>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</si>
  <si>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</si>
  <si>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</si>
  <si>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</si>
  <si>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</si>
  <si>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</si>
  <si>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</si>
  <si>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</si>
  <si>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</si>
  <si>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</si>
  <si>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</si>
  <si>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</si>
  <si>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</si>
  <si>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</si>
  <si>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</si>
  <si>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</si>
  <si>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</si>
  <si>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</si>
  <si>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</si>
  <si>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</si>
  <si>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</si>
  <si>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</si>
  <si>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</si>
  <si>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</si>
  <si>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</si>
  <si>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</si>
  <si>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</si>
  <si>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</si>
  <si>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</si>
  <si>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</si>
  <si>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</si>
  <si>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</si>
  <si>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</si>
  <si>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</si>
  <si>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</si>
  <si>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</si>
  <si>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</si>
  <si>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</si>
  <si>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</si>
  <si>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</si>
  <si>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</si>
  <si>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</si>
  <si>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</si>
  <si>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</si>
  <si>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</si>
  <si>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</si>
  <si>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</si>
  <si>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</si>
  <si>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</si>
  <si>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</si>
  <si>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</si>
  <si>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</si>
  <si>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</si>
  <si>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</si>
  <si>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</si>
  <si>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</si>
  <si>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</si>
  <si>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</si>
  <si>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</si>
  <si>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</si>
  <si>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</si>
  <si>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</si>
  <si>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</si>
  <si>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</si>
  <si>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</si>
  <si>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</si>
  <si>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</si>
  <si>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</si>
  <si>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</si>
  <si>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</si>
  <si>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</si>
  <si>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</si>
  <si>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</si>
  <si>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</si>
  <si>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</si>
  <si>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</si>
  <si>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</si>
  <si>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</si>
  <si>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</si>
  <si>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</si>
  <si>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</si>
  <si>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</si>
  <si>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</si>
  <si>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</si>
  <si>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</si>
  <si>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</si>
  <si>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</si>
  <si>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</si>
  <si>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</si>
  <si>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</si>
  <si>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</si>
  <si>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</si>
  <si>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</si>
  <si>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</si>
  <si>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</si>
  <si>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</si>
  <si>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</si>
  <si>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</si>
  <si>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</si>
  <si>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</si>
  <si>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</si>
  <si>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</si>
  <si>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</si>
  <si>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</si>
  <si>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</si>
  <si>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</si>
  <si>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</si>
  <si>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</si>
  <si>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</si>
  <si>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</si>
  <si>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</si>
  <si>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</si>
  <si>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</si>
  <si>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</si>
  <si>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</si>
  <si>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</si>
  <si>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</si>
  <si>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</si>
  <si>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</si>
  <si>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</si>
  <si>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</si>
  <si>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</si>
  <si>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</si>
  <si>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</si>
  <si>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</si>
  <si>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</si>
  <si>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</si>
  <si>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</si>
  <si>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</si>
  <si>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</si>
  <si>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</si>
  <si>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</si>
  <si>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</si>
  <si>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</si>
  <si>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</si>
  <si>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</si>
  <si>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</si>
  <si>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</si>
  <si>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</si>
  <si>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</si>
  <si>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</si>
  <si>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</si>
  <si>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</si>
  <si>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</si>
  <si>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</si>
  <si>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</si>
  <si>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</si>
  <si>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</si>
  <si>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</si>
  <si>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</si>
  <si>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</si>
  <si>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</si>
  <si>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</si>
  <si>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</si>
  <si>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</si>
  <si>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</si>
  <si>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</si>
  <si>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</si>
  <si>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</si>
  <si>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</si>
  <si>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</si>
  <si>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</si>
  <si>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</si>
  <si>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</si>
  <si>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</si>
  <si>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</si>
  <si>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</si>
  <si>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</si>
  <si>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</si>
  <si>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</si>
  <si>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</si>
  <si>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</si>
  <si>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</si>
  <si>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</si>
  <si>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</si>
  <si>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</si>
  <si>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</si>
  <si>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</si>
  <si>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</si>
  <si>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</si>
  <si>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</si>
  <si>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</si>
  <si>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</si>
  <si>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</si>
  <si>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</si>
  <si>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</si>
  <si>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</si>
  <si>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</si>
  <si>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</si>
  <si>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</si>
  <si>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</si>
  <si>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</si>
  <si>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</si>
  <si>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</si>
  <si>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</si>
  <si>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</si>
  <si>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</si>
  <si>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</si>
  <si>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</si>
  <si>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</si>
  <si>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</si>
  <si>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</si>
  <si>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</si>
  <si>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</si>
  <si>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</si>
  <si>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</si>
  <si>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</si>
  <si>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</si>
  <si>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</si>
  <si>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</si>
  <si>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</si>
  <si>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</si>
  <si>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</si>
  <si>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</si>
  <si>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</si>
  <si>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</si>
  <si>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</si>
  <si>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</si>
  <si>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</si>
  <si>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</si>
  <si>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</si>
  <si>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</si>
  <si>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</si>
  <si>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</si>
  <si>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</si>
  <si>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</si>
  <si>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</si>
  <si>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</si>
  <si>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</si>
  <si>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</si>
  <si>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</si>
  <si>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</si>
  <si>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</si>
  <si>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</si>
  <si>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</si>
  <si>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</si>
  <si>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</si>
  <si>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</si>
  <si>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</si>
  <si>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</si>
  <si>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</si>
  <si>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</si>
  <si>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</si>
  <si>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</si>
  <si>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</si>
  <si>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</si>
  <si>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</si>
  <si>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</si>
  <si>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</si>
  <si>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</si>
  <si>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</si>
  <si>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</si>
  <si>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</si>
  <si>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</si>
  <si>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</si>
  <si>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</si>
  <si>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</si>
  <si>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</si>
  <si>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</si>
  <si>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</si>
  <si>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</si>
  <si>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</si>
  <si>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</si>
  <si>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</si>
  <si>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</si>
  <si>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</si>
  <si>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</si>
  <si>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</si>
  <si>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</si>
  <si>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</si>
  <si>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</si>
  <si>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</si>
  <si>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</si>
  <si>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</si>
  <si>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</si>
  <si>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</si>
  <si>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</si>
  <si>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</si>
  <si>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</si>
  <si>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</si>
  <si>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</si>
  <si>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</si>
  <si>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</si>
  <si>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</si>
  <si>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</si>
  <si>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</si>
  <si>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</si>
  <si>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</si>
  <si>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</si>
  <si>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</si>
  <si>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</si>
  <si>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</si>
  <si>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</si>
  <si>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</si>
  <si>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</si>
  <si>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</si>
  <si>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</si>
  <si>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</si>
  <si>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</si>
  <si>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</si>
  <si>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</si>
  <si>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</si>
  <si>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</si>
  <si>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</si>
  <si>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</si>
  <si>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</si>
  <si>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</si>
  <si>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</si>
  <si>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</si>
  <si>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</si>
  <si>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</si>
  <si>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</si>
  <si>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</si>
  <si>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</si>
  <si>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</si>
  <si>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</si>
  <si>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</si>
  <si>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</si>
  <si>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</si>
  <si>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</si>
  <si>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</si>
  <si>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</si>
  <si>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</si>
  <si>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</si>
  <si>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</si>
  <si>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</si>
  <si>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</si>
  <si>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</si>
  <si>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</si>
  <si>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</si>
  <si>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</si>
  <si>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</si>
  <si>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</si>
  <si>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</si>
  <si>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</si>
  <si>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</si>
  <si>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</si>
  <si>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</si>
  <si>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</si>
  <si>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</si>
  <si>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</si>
  <si>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</si>
  <si>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</si>
  <si>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</si>
  <si>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</si>
  <si>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</si>
  <si>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</si>
  <si>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</si>
  <si>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</si>
  <si>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</si>
  <si>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</si>
  <si>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</si>
  <si>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</si>
  <si>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</si>
  <si>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</si>
  <si>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</si>
  <si>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</si>
  <si>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</si>
  <si>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</si>
  <si>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</si>
  <si>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</si>
  <si>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</si>
  <si>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</si>
  <si>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</si>
  <si>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</si>
  <si>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</si>
  <si>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</si>
  <si>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</si>
  <si>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</si>
  <si>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</si>
  <si>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</si>
  <si>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</si>
  <si>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</si>
  <si>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</si>
  <si>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</si>
  <si>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</si>
  <si>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</si>
  <si>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</si>
  <si>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</si>
  <si>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</si>
  <si>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</si>
  <si>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</si>
  <si>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</si>
  <si>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</si>
  <si>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</si>
  <si>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</si>
  <si>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</si>
  <si>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</si>
  <si>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</si>
  <si>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</si>
  <si>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</si>
  <si>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</si>
  <si>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</si>
  <si>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</si>
  <si>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</si>
  <si>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</si>
  <si>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</si>
  <si>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</si>
  <si>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</si>
  <si>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</si>
  <si>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</si>
  <si>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</si>
  <si>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</si>
  <si>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</si>
  <si>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</si>
  <si>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</si>
  <si>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</si>
  <si>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</si>
  <si>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</si>
  <si>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</si>
  <si>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</si>
  <si>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</si>
  <si>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</si>
  <si>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</si>
  <si>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</si>
  <si>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</si>
  <si>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</si>
  <si>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</si>
  <si>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</si>
  <si>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</si>
  <si>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</si>
  <si>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</si>
  <si>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</si>
  <si>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</si>
  <si>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</si>
  <si>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</si>
  <si>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</si>
  <si>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</si>
  <si>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</si>
  <si>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</si>
  <si>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</si>
  <si>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</si>
  <si>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</si>
  <si>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</si>
  <si>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</si>
  <si>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</si>
  <si>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</si>
  <si>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</si>
  <si>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</si>
  <si>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</si>
  <si>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</si>
  <si>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</si>
  <si>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</si>
  <si>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</si>
  <si>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</si>
  <si>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</si>
  <si>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</si>
  <si>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</si>
  <si>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</si>
  <si>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</si>
  <si>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</si>
  <si>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</si>
  <si>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</si>
  <si>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</si>
  <si>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</si>
  <si>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</si>
  <si>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</si>
  <si>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</si>
  <si>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</si>
  <si>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</si>
  <si>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</si>
  <si>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</si>
  <si>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</si>
  <si>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</si>
  <si>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</si>
  <si>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</si>
  <si>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</si>
  <si>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</si>
  <si>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</si>
  <si>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</si>
  <si>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</si>
  <si>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</si>
  <si>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</si>
  <si>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</si>
  <si>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</si>
  <si>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</si>
  <si>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</si>
  <si>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</si>
  <si>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</si>
  <si>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</si>
  <si>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</si>
  <si>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</si>
  <si>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</si>
  <si>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</si>
  <si>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</si>
  <si>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</si>
  <si>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</si>
  <si>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</si>
  <si>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</si>
  <si>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</si>
  <si>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</si>
  <si>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</si>
  <si>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</si>
  <si>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</si>
  <si>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</si>
  <si>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</si>
  <si>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</si>
  <si>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</si>
  <si>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</si>
  <si>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</si>
  <si>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</si>
  <si>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</si>
  <si>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</si>
  <si>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</si>
  <si>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</si>
  <si>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</si>
  <si>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</si>
  <si>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</si>
  <si>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</si>
  <si>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</si>
  <si>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</si>
  <si>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</si>
  <si>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</si>
  <si>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</si>
  <si>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</si>
  <si>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</si>
  <si>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</si>
  <si>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</si>
  <si>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</si>
  <si>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</si>
  <si>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</si>
  <si>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</si>
  <si>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</si>
  <si>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</si>
  <si>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</si>
  <si>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</si>
  <si>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</si>
  <si>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</si>
  <si>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</si>
  <si>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</si>
  <si>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</si>
  <si>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</si>
  <si>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</si>
  <si>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</si>
  <si>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</si>
  <si>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</si>
  <si>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</si>
  <si>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</si>
  <si>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</si>
  <si>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</si>
  <si>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</si>
  <si>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</si>
  <si>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</si>
  <si>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</si>
  <si>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</si>
  <si>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</si>
  <si>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</si>
  <si>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</si>
  <si>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</si>
  <si>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</si>
  <si>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</si>
  <si>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</si>
  <si>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</si>
  <si>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</si>
  <si>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</si>
  <si>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</si>
  <si>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</si>
  <si>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</si>
  <si>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</si>
  <si>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</si>
  <si>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</si>
  <si>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</si>
  <si>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</si>
  <si>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</si>
  <si>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</si>
  <si>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</si>
  <si>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</si>
  <si>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</si>
  <si>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</si>
  <si>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</si>
  <si>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</si>
  <si>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</si>
  <si>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</si>
  <si>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</si>
  <si>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</si>
  <si>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</si>
  <si>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</si>
  <si>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</si>
  <si>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</si>
  <si>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</si>
  <si>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</si>
  <si>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</si>
  <si>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</si>
  <si>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</si>
  <si>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</si>
  <si>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</si>
  <si>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</si>
  <si>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</si>
  <si>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</si>
  <si>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</si>
  <si>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</si>
  <si>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</si>
  <si>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</si>
  <si>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</si>
  <si>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</si>
  <si>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</si>
  <si>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</si>
  <si>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</si>
  <si>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</si>
  <si>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</si>
  <si>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</si>
  <si>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</si>
  <si>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</si>
  <si>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</si>
  <si>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</si>
  <si>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</si>
  <si>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</si>
  <si>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</si>
  <si>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</si>
  <si>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</si>
  <si>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</si>
  <si>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</si>
  <si>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</si>
  <si>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</si>
  <si>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</si>
  <si>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</si>
  <si>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</si>
  <si>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</si>
  <si>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</si>
  <si>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</si>
  <si>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</si>
  <si>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</si>
  <si>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</si>
  <si>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</si>
  <si>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</si>
  <si>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</si>
  <si>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</si>
  <si>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</si>
  <si>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</si>
  <si>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</si>
  <si>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</si>
  <si>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</si>
  <si>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</si>
  <si>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</si>
  <si>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</si>
  <si>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</si>
  <si>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</si>
  <si>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</si>
  <si>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</si>
  <si>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</si>
  <si>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</si>
  <si>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</si>
  <si>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</si>
  <si>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</si>
  <si>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</si>
  <si>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</si>
  <si>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</si>
  <si>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</si>
  <si>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</si>
  <si>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</si>
  <si>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</si>
  <si>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</si>
  <si>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</si>
  <si>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</si>
  <si>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</si>
  <si>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</si>
  <si>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</si>
  <si>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</si>
  <si>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</si>
  <si>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</si>
  <si>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</si>
  <si>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</si>
  <si>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</si>
  <si>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</si>
  <si>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</si>
  <si>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</si>
  <si>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</si>
  <si>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</si>
  <si>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</si>
  <si>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</si>
  <si>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</si>
  <si>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</si>
  <si>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</si>
  <si>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</si>
  <si>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</si>
  <si>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</si>
  <si>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</si>
  <si>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</si>
  <si>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</si>
  <si>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</si>
  <si>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</si>
  <si>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</si>
  <si>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</si>
  <si>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</si>
  <si>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</si>
  <si>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</si>
  <si>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</si>
  <si>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</si>
  <si>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</si>
  <si>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</si>
  <si>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</si>
  <si>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</si>
  <si>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</si>
  <si>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</si>
  <si>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</si>
  <si>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</si>
  <si>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</si>
  <si>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</si>
  <si>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</si>
  <si>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</si>
  <si>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</si>
  <si>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</si>
  <si>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</si>
  <si>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</si>
  <si>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</si>
  <si>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</si>
  <si>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</si>
  <si>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</si>
  <si>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</si>
  <si>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</si>
  <si>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</si>
  <si>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</si>
  <si>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</si>
  <si>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</si>
  <si>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</si>
  <si>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</si>
  <si>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</si>
  <si>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</si>
  <si>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</si>
  <si>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</si>
  <si>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</si>
  <si>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</si>
  <si>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</si>
  <si>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</si>
  <si>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</si>
  <si>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</si>
  <si>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</si>
  <si>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</si>
  <si>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</si>
  <si>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</si>
  <si>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</si>
  <si>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</si>
  <si>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</si>
  <si>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</si>
  <si>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</si>
  <si>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</si>
  <si>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</si>
  <si>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</si>
  <si>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</si>
  <si>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</si>
  <si>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</si>
  <si>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</si>
  <si>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</si>
  <si>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</si>
  <si>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</si>
  <si>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</si>
  <si>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</si>
  <si>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</si>
  <si>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</si>
  <si>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</si>
  <si>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</si>
  <si>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</si>
  <si>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</si>
  <si>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</si>
  <si>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</si>
  <si>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</si>
  <si>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</si>
  <si>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</si>
  <si>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</si>
  <si>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</si>
  <si>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</si>
  <si>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</si>
  <si>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</si>
  <si>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</si>
  <si>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</si>
  <si>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</si>
  <si>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</si>
  <si>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</si>
  <si>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</si>
  <si>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</si>
  <si>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</si>
  <si>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</si>
  <si>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</si>
  <si>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</si>
  <si>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</si>
  <si>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</si>
  <si>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</si>
  <si>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</si>
  <si>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</si>
  <si>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</si>
  <si>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</si>
  <si>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</si>
  <si>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</si>
  <si>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</si>
  <si>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</si>
  <si>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</si>
  <si>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</si>
  <si>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</si>
  <si>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</si>
  <si>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</si>
  <si>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</si>
  <si>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</si>
  <si>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</si>
  <si>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</si>
  <si>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</si>
  <si>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</si>
  <si>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</si>
  <si>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</si>
  <si>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</si>
  <si>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</si>
  <si>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</si>
  <si>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</si>
  <si>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</si>
  <si>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</si>
  <si>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</si>
  <si>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</si>
  <si>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</si>
  <si>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</si>
  <si>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</si>
  <si>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</si>
  <si>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</si>
  <si>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</si>
  <si>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</si>
  <si>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</si>
  <si>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</si>
  <si>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</si>
  <si>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</si>
  <si>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</si>
  <si>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</si>
  <si>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</si>
  <si>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</si>
  <si>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</si>
  <si>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</si>
  <si>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</si>
  <si>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</si>
  <si>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</si>
  <si>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</si>
  <si>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</si>
  <si>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</si>
  <si>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</si>
  <si>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</si>
  <si>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</si>
  <si>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</si>
  <si>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</si>
  <si>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</si>
  <si>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</si>
  <si>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</si>
  <si>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</si>
  <si>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</si>
  <si>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</si>
  <si>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</si>
  <si>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</si>
  <si>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</si>
  <si>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</si>
  <si>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</si>
  <si>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</si>
  <si>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</si>
  <si>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</si>
  <si>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</si>
  <si>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</si>
  <si>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</si>
  <si>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</si>
  <si>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</si>
  <si>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</si>
  <si>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</si>
  <si>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</si>
  <si>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</si>
  <si>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</si>
  <si>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</si>
  <si>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</si>
  <si>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</si>
  <si>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</si>
  <si>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</si>
  <si>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</si>
  <si>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</si>
  <si>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</si>
  <si>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</si>
  <si>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</si>
  <si>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</si>
  <si>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</si>
  <si>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</si>
  <si>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</si>
  <si>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</si>
  <si>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</si>
  <si>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</si>
  <si>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</si>
  <si>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</si>
  <si>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</si>
  <si>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</si>
  <si>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</si>
  <si>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</si>
  <si>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</si>
  <si>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</si>
  <si>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</si>
  <si>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</si>
  <si>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</si>
  <si>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</si>
  <si>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</si>
  <si>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</si>
  <si>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</si>
  <si>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</si>
  <si>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</si>
  <si>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</si>
  <si>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</si>
  <si>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</si>
  <si>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</si>
  <si>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</si>
  <si>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</si>
  <si>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</si>
  <si>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</si>
  <si>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</si>
  <si>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</si>
  <si>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</si>
  <si>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</si>
  <si>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</si>
  <si>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</si>
  <si>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</si>
  <si>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</si>
  <si>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</si>
  <si>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</si>
  <si>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</si>
  <si>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</si>
  <si>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</si>
  <si>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</si>
  <si>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</si>
  <si>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</si>
  <si>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</si>
  <si>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</si>
  <si>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</si>
  <si>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</si>
  <si>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</si>
  <si>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</si>
  <si>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</si>
  <si>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</si>
  <si>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</si>
  <si>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</si>
  <si>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</si>
  <si>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</si>
  <si>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</si>
  <si>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</si>
  <si>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</si>
  <si>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</si>
  <si>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</si>
  <si>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</si>
  <si>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</si>
  <si>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</si>
  <si>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</si>
  <si>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</si>
  <si>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</si>
  <si>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</si>
  <si>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</si>
  <si>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</si>
  <si>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</si>
  <si>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</si>
  <si>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</si>
  <si>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</si>
  <si>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</si>
  <si>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</si>
  <si>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</si>
  <si>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</si>
  <si>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</si>
  <si>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</si>
  <si>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</si>
  <si>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</si>
  <si>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</si>
  <si>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</si>
  <si>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</si>
  <si>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</si>
  <si>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</si>
  <si>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</si>
  <si>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</si>
  <si>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</si>
  <si>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</si>
  <si>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</si>
  <si>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</si>
  <si>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</si>
  <si>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</si>
  <si>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</si>
  <si>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</si>
  <si>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</si>
  <si>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</si>
  <si>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</si>
  <si>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</si>
  <si>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</si>
  <si>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</si>
  <si>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</si>
  <si>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</si>
  <si>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</si>
  <si>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</si>
  <si>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</si>
  <si>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</si>
  <si>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</si>
  <si>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</si>
  <si>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</si>
  <si>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</si>
  <si>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</si>
  <si>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</si>
  <si>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</si>
  <si>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</si>
  <si>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</si>
  <si>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</si>
  <si>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</si>
  <si>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</si>
  <si>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</si>
  <si>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</si>
  <si>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</si>
  <si>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</si>
  <si>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</si>
  <si>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</si>
  <si>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</si>
  <si>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</si>
  <si>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</si>
  <si>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</si>
  <si>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</si>
  <si>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</si>
  <si>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</si>
  <si>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</si>
  <si>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</si>
  <si>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</si>
  <si>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</si>
  <si>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</si>
  <si>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</si>
  <si>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</si>
  <si>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</si>
  <si>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</si>
  <si>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</si>
  <si>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</si>
  <si>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</si>
  <si>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</si>
  <si>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</si>
  <si>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</si>
  <si>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</si>
  <si>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</si>
  <si>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</si>
  <si>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</si>
  <si>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</si>
  <si>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</si>
  <si>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</si>
  <si>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</si>
  <si>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</si>
  <si>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</si>
  <si>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</si>
  <si>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</si>
  <si>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</si>
  <si>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</si>
  <si>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</si>
  <si>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</si>
  <si>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</si>
  <si>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</si>
  <si>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</si>
  <si>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</si>
  <si>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</si>
  <si>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</si>
  <si>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</si>
  <si>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</si>
  <si>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</si>
  <si>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</si>
  <si>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</si>
  <si>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</si>
  <si>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</si>
  <si>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</si>
  <si>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</si>
  <si>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</si>
  <si>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</si>
  <si>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</si>
  <si>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</si>
  <si>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</si>
  <si>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</si>
  <si>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</si>
  <si>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</si>
  <si>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</si>
  <si>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</si>
  <si>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</si>
  <si>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</si>
  <si>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</si>
  <si>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</si>
  <si>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</si>
  <si>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</si>
  <si>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</si>
  <si>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</si>
  <si>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</si>
  <si>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</si>
  <si>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</si>
  <si>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</si>
  <si>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</si>
  <si>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</si>
  <si>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</si>
  <si>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</si>
  <si>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</si>
  <si>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</si>
  <si>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</si>
  <si>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</si>
  <si>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</si>
  <si>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</si>
  <si>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</si>
  <si>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</si>
  <si>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</si>
  <si>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</si>
  <si>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</si>
  <si>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</si>
  <si>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</si>
  <si>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</si>
  <si>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</si>
  <si>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</si>
  <si>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</si>
  <si>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</si>
  <si>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</si>
  <si>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</si>
  <si>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</si>
  <si>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</si>
  <si>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</si>
  <si>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</si>
  <si>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</si>
  <si>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</si>
  <si>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</si>
  <si>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</si>
  <si>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</si>
  <si>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</si>
  <si>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</si>
  <si>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</si>
  <si>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</si>
  <si>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</si>
  <si>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</si>
  <si>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</si>
  <si>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</si>
  <si>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</si>
  <si>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</si>
  <si>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</si>
  <si>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</si>
  <si>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</si>
  <si>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</si>
  <si>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</si>
  <si>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</si>
  <si>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</si>
  <si>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</si>
  <si>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</si>
  <si>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</si>
  <si>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</si>
  <si>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</si>
  <si>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</si>
  <si>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</si>
  <si>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</si>
  <si>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</si>
  <si>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</si>
  <si>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</si>
  <si>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</si>
  <si>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</si>
  <si>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</si>
  <si>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</si>
  <si>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</si>
  <si>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</si>
  <si>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</si>
  <si>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</si>
  <si>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</si>
  <si>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</si>
  <si>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</si>
  <si>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</si>
  <si>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</si>
  <si>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</si>
  <si>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</si>
  <si>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</si>
  <si>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</si>
  <si>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</si>
  <si>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</si>
  <si>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</si>
  <si>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</si>
  <si>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</si>
  <si>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</si>
  <si>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</si>
  <si>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</si>
  <si>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</si>
  <si>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</si>
  <si>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</si>
  <si>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</si>
  <si>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</si>
  <si>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</si>
  <si>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</si>
  <si>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</si>
  <si>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</si>
  <si>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</si>
  <si>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</si>
  <si>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</si>
  <si>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</si>
  <si>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</si>
  <si>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</si>
  <si>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</si>
  <si>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</si>
  <si>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</si>
  <si>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</si>
  <si>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</si>
  <si>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</si>
  <si>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</si>
  <si>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</si>
  <si>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</si>
  <si>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</si>
  <si>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</si>
  <si>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</si>
  <si>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</si>
  <si>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</si>
  <si>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</si>
  <si>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</si>
  <si>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</si>
  <si>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</si>
  <si>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</si>
  <si>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</si>
  <si>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</si>
  <si>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</si>
  <si>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</si>
  <si>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</si>
  <si>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</si>
  <si>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</si>
  <si>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</si>
  <si>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</si>
  <si>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</si>
  <si>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</si>
  <si>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</si>
  <si>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</si>
  <si>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</si>
  <si>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</si>
  <si>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</si>
  <si>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</si>
  <si>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</si>
  <si>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</si>
  <si>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</si>
  <si>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</si>
  <si>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</si>
  <si>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</si>
  <si>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</si>
  <si>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</si>
  <si>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</si>
  <si>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</si>
  <si>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</si>
  <si>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</si>
  <si>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</si>
  <si>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</si>
  <si>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</si>
  <si>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</si>
  <si>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</si>
  <si>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</si>
  <si>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</si>
  <si>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</si>
  <si>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</si>
  <si>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</si>
  <si>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</si>
  <si>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</si>
  <si>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</si>
  <si>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</si>
  <si>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</si>
  <si>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</si>
  <si>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</si>
  <si>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</si>
  <si>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</si>
  <si>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</si>
  <si>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</si>
  <si>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</si>
  <si>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</si>
  <si>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</si>
  <si>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</si>
  <si>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</si>
  <si>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</si>
  <si>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</si>
  <si>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</si>
  <si>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</si>
  <si>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</si>
  <si>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</si>
  <si>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</si>
  <si>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</si>
  <si>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</si>
  <si>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</si>
  <si>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</si>
  <si>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</si>
  <si>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</si>
  <si>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</si>
  <si>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</si>
  <si>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</si>
  <si>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</si>
  <si>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</si>
  <si>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</si>
  <si>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</si>
  <si>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</si>
  <si>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</si>
  <si>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</si>
  <si>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</si>
  <si>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</si>
  <si>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</si>
  <si>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</si>
  <si>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</si>
  <si>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</si>
  <si>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</si>
  <si>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</si>
  <si>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</si>
  <si>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</si>
  <si>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</si>
  <si>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</si>
  <si>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</si>
  <si>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</si>
  <si>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</si>
  <si>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</si>
  <si>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</si>
  <si>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</si>
  <si>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</si>
  <si>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</si>
  <si>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</si>
  <si>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</si>
  <si>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</si>
  <si>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</si>
  <si>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</si>
  <si>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</si>
  <si>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</si>
  <si>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</si>
  <si>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</si>
  <si>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</si>
  <si>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</si>
  <si>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</si>
  <si>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</si>
  <si>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</si>
  <si>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</si>
  <si>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</si>
  <si>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</si>
  <si>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</si>
  <si>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</si>
  <si>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</si>
  <si>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</si>
  <si>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</si>
  <si>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</si>
  <si>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</si>
  <si>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</si>
  <si>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</si>
  <si>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</si>
  <si>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</si>
  <si>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</si>
  <si>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</si>
  <si>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</si>
  <si>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</si>
  <si>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</si>
  <si>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</si>
  <si>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</si>
  <si>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</si>
  <si>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</si>
  <si>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</si>
  <si>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</si>
  <si>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</si>
  <si>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</si>
  <si>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</si>
  <si>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</si>
  <si>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</si>
  <si>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</si>
  <si>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</si>
  <si>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</si>
  <si>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</si>
  <si>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</si>
  <si>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</si>
  <si>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</si>
  <si>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</si>
  <si>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</si>
  <si>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</si>
  <si>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</si>
  <si>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</si>
  <si>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</si>
  <si>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</si>
  <si>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</si>
  <si>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</si>
  <si>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</si>
  <si>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</si>
  <si>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</si>
  <si>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</si>
  <si>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</si>
  <si>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</si>
  <si>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</si>
  <si>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</si>
  <si>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</si>
  <si>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</si>
  <si>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</si>
  <si>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</si>
  <si>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</si>
  <si>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</si>
  <si>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</si>
  <si>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</si>
  <si>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</si>
  <si>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</si>
  <si>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</si>
  <si>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</si>
  <si>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</si>
  <si>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</si>
  <si>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</si>
  <si>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</si>
  <si>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</si>
  <si>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</si>
  <si>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</si>
  <si>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</si>
  <si>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</si>
  <si>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</si>
  <si>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</si>
  <si>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</si>
  <si>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</si>
  <si>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</si>
  <si>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</si>
  <si>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</si>
  <si>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</si>
  <si>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</si>
  <si>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</si>
  <si>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</si>
  <si>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</si>
  <si>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</si>
  <si>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</si>
  <si>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</si>
  <si>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</si>
  <si>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</si>
  <si>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</si>
  <si>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</si>
  <si>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</si>
  <si>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</si>
  <si>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</si>
  <si>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</si>
  <si>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</si>
  <si>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</si>
  <si>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</si>
  <si>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</si>
  <si>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</si>
  <si>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</si>
  <si>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</si>
  <si>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</si>
  <si>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</si>
  <si>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</si>
  <si>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</si>
  <si>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</si>
  <si>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</si>
  <si>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</si>
  <si>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</si>
  <si>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</si>
  <si>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</si>
  <si>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</si>
  <si>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</si>
  <si>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</si>
  <si>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</si>
  <si>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</si>
  <si>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</si>
  <si>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</si>
  <si>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</si>
  <si>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</si>
  <si>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</si>
  <si>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</si>
  <si>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</si>
  <si>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</si>
  <si>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</si>
  <si>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</si>
  <si>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</si>
  <si>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</si>
  <si>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</si>
  <si>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</si>
  <si>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</si>
  <si>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</si>
  <si>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</si>
  <si>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</si>
  <si>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</si>
  <si>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</si>
  <si>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</si>
  <si>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</si>
  <si>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</si>
  <si>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</si>
  <si>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</si>
  <si>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</si>
  <si>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</si>
  <si>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</si>
  <si>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</si>
  <si>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</si>
  <si>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</si>
  <si>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</si>
  <si>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</si>
  <si>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</si>
  <si>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</si>
  <si>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</si>
  <si>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</si>
  <si>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</si>
  <si>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</si>
  <si>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</si>
  <si>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</si>
  <si>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</si>
  <si>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</si>
  <si>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</si>
  <si>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</si>
  <si>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</si>
  <si>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</si>
  <si>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</si>
  <si>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</si>
  <si>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</si>
  <si>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</si>
  <si>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</si>
  <si>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</si>
  <si>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</si>
  <si>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</si>
  <si>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</si>
  <si>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</si>
  <si>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</si>
  <si>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</si>
  <si>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</si>
  <si>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</si>
  <si>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</si>
  <si>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</si>
  <si>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</si>
  <si>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</si>
  <si>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</si>
  <si>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</si>
  <si>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</si>
  <si>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</si>
  <si>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</si>
  <si>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</si>
  <si>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</si>
  <si>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</si>
  <si>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</si>
  <si>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</si>
  <si>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</si>
  <si>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</si>
  <si>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</si>
  <si>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</si>
  <si>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</si>
  <si>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</si>
  <si>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</si>
  <si>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</si>
  <si>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</si>
  <si>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</si>
  <si>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</si>
  <si>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</si>
  <si>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</si>
  <si>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</si>
  <si>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</si>
  <si>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</si>
  <si>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</si>
  <si>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</si>
  <si>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</si>
  <si>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</si>
  <si>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</si>
  <si>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</si>
  <si>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</si>
  <si>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</si>
  <si>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</si>
  <si>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</si>
  <si>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</si>
  <si>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</si>
  <si>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</si>
  <si>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</si>
  <si>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</si>
  <si>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</si>
  <si>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</si>
  <si>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</si>
  <si>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</si>
  <si>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</si>
  <si>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</si>
  <si>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</si>
  <si>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</si>
  <si>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</si>
  <si>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</si>
  <si>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</si>
  <si>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</si>
  <si>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</si>
  <si>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</si>
  <si>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</si>
  <si>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</si>
  <si>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</si>
  <si>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</si>
  <si>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</si>
  <si>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</si>
  <si>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</si>
  <si>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</si>
  <si>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</si>
  <si>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</si>
  <si>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</si>
  <si>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</si>
  <si>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</si>
  <si>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</si>
  <si>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</si>
  <si>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</si>
  <si>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</si>
  <si>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</si>
  <si>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</si>
  <si>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</si>
  <si>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</si>
  <si>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</si>
  <si>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</si>
  <si>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</si>
  <si>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</si>
  <si>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</si>
  <si>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</si>
  <si>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</si>
  <si>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</si>
  <si>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</si>
  <si>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</si>
  <si>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</si>
  <si>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</si>
  <si>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</si>
  <si>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</si>
  <si>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</si>
  <si>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</si>
  <si>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</si>
  <si>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</si>
  <si>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</si>
  <si>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</si>
  <si>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</si>
  <si>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</si>
  <si>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</si>
  <si>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</si>
  <si>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</si>
  <si>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</si>
  <si>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</si>
  <si>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</si>
  <si>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</si>
  <si>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</si>
  <si>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</si>
  <si>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</si>
  <si>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</si>
  <si>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</si>
  <si>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</si>
  <si>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</si>
  <si>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</si>
  <si>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</si>
  <si>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</si>
  <si>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</si>
  <si>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</si>
  <si>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</si>
  <si>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</si>
  <si>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</si>
  <si>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</si>
  <si>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</si>
  <si>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</si>
  <si>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</si>
  <si>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</si>
  <si>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</si>
  <si>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</si>
  <si>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</si>
  <si>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</si>
  <si>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</si>
  <si>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</si>
  <si>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</si>
  <si>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</si>
  <si>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</si>
  <si>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</si>
  <si>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</si>
  <si>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</si>
  <si>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</si>
  <si>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</si>
  <si>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</si>
  <si>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</si>
  <si>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</si>
  <si>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</si>
  <si>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</si>
  <si>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</si>
  <si>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</si>
  <si>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</si>
  <si>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</si>
  <si>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</si>
  <si>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</si>
  <si>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</si>
  <si>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</si>
  <si>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</si>
  <si>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</si>
  <si>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</si>
  <si>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</si>
  <si>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</si>
  <si>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</si>
  <si>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</si>
  <si>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</si>
  <si>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</si>
  <si>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</si>
  <si>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</si>
  <si>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</si>
  <si>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</si>
  <si>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</si>
  <si>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</si>
  <si>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</si>
  <si>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</si>
  <si>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</si>
  <si>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</si>
  <si>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</si>
  <si>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</si>
  <si>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</si>
  <si>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</si>
  <si>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</si>
  <si>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</si>
  <si>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</si>
  <si>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</si>
  <si>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</si>
  <si>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</si>
  <si>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</si>
  <si>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</si>
  <si>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</si>
  <si>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</si>
  <si>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</si>
  <si>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</si>
  <si>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</si>
  <si>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</si>
  <si>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</si>
  <si>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</si>
  <si>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</si>
  <si>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</si>
  <si>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</si>
  <si>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</si>
  <si>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</si>
  <si>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</si>
  <si>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</si>
  <si>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</si>
  <si>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</si>
  <si>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</si>
  <si>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</si>
  <si>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</si>
  <si>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</si>
  <si>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</si>
  <si>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</si>
  <si>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</si>
  <si>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</si>
  <si>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</si>
  <si>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</si>
  <si>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</si>
  <si>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</si>
  <si>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</si>
  <si>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</si>
  <si>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</si>
  <si>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</si>
  <si>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</si>
  <si>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</si>
  <si>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</si>
  <si>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</si>
  <si>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</si>
  <si>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</si>
  <si>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</si>
  <si>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</si>
  <si>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</si>
  <si>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</si>
  <si>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</si>
  <si>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</si>
  <si>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</si>
  <si>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</si>
  <si>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</si>
  <si>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</si>
  <si>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</si>
  <si>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</si>
  <si>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</si>
  <si>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</si>
  <si>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</si>
  <si>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</si>
  <si>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</si>
  <si>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</si>
  <si>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</si>
  <si>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</si>
  <si>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</si>
  <si>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</si>
  <si>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</si>
  <si>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</si>
  <si>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</si>
  <si>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</si>
  <si>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</si>
  <si>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</si>
  <si>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</si>
  <si>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</si>
  <si>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</si>
  <si>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</si>
  <si>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</si>
  <si>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</si>
  <si>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</si>
  <si>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</si>
  <si>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</si>
  <si>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</si>
  <si>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</si>
  <si>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</si>
  <si>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</si>
  <si>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</si>
  <si>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</si>
  <si>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</si>
  <si>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</si>
  <si>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</si>
  <si>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</si>
  <si>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</si>
  <si>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</si>
  <si>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</si>
  <si>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</si>
  <si>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</si>
  <si>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</si>
  <si>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</si>
  <si>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</si>
  <si>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</si>
  <si>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</si>
  <si>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</si>
  <si>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</si>
  <si>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</si>
  <si>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</si>
  <si>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</si>
  <si>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</si>
  <si>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</si>
  <si>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</si>
  <si>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</si>
  <si>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</si>
  <si>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</si>
  <si>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</si>
  <si>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</si>
  <si>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</si>
  <si>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</si>
  <si>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</si>
  <si>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</si>
  <si>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</si>
  <si>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</si>
  <si>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</si>
  <si>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</si>
  <si>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</si>
  <si>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</si>
  <si>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</si>
  <si>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</si>
  <si>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</si>
  <si>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</si>
  <si>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</si>
  <si>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</si>
  <si>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</si>
  <si>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</si>
  <si>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</si>
  <si>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</si>
  <si>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</si>
  <si>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</si>
  <si>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</si>
  <si>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</si>
  <si>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</si>
  <si>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</si>
  <si>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</si>
  <si>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</si>
  <si>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</si>
  <si>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</si>
  <si>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</si>
  <si>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</si>
  <si>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</si>
  <si>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</si>
  <si>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</si>
  <si>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</si>
  <si>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</si>
  <si>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</si>
  <si>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</si>
  <si>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</si>
  <si>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</si>
  <si>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</si>
  <si>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</si>
  <si>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</si>
  <si>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</si>
  <si>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</si>
  <si>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</si>
  <si>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</si>
  <si>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</si>
  <si>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</si>
  <si>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</si>
  <si>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</si>
  <si>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</si>
  <si>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</si>
  <si>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</si>
  <si>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</si>
  <si>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</si>
  <si>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</si>
  <si>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</si>
  <si>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</si>
  <si>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</si>
  <si>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</si>
  <si>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</si>
  <si>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</si>
  <si>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</si>
  <si>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</si>
  <si>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</si>
  <si>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</si>
  <si>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</si>
  <si>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</si>
  <si>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</si>
  <si>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</si>
  <si>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</si>
  <si>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</si>
  <si>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</si>
  <si>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</si>
  <si>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</si>
  <si>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</si>
  <si>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</si>
  <si>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</si>
  <si>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</si>
  <si>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</si>
  <si>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</si>
  <si>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</si>
  <si>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</si>
  <si>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</si>
  <si>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</si>
  <si>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</si>
  <si>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</si>
  <si>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</si>
  <si>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</si>
  <si>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</si>
  <si>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</si>
  <si>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</si>
  <si>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</si>
  <si>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</si>
  <si>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</si>
  <si>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</si>
  <si>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</si>
  <si>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</si>
  <si>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</si>
  <si>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</si>
  <si>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</si>
  <si>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</si>
  <si>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</si>
  <si>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</si>
  <si>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</si>
  <si>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</si>
  <si>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</si>
  <si>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</si>
  <si>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</si>
  <si>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</si>
  <si>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</si>
  <si>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</si>
  <si>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</si>
  <si>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</si>
  <si>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</si>
  <si>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</si>
  <si>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</si>
  <si>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</si>
  <si>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</si>
  <si>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</si>
  <si>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</si>
  <si>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</si>
  <si>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</si>
  <si>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</si>
  <si>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</si>
  <si>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</si>
  <si>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</si>
  <si>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</si>
  <si>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</si>
  <si>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</si>
  <si>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</si>
  <si>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</si>
  <si>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</si>
  <si>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</si>
  <si>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</si>
  <si>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</si>
  <si>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</si>
  <si>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</si>
  <si>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</si>
  <si>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</si>
  <si>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</si>
  <si>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</si>
  <si>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</si>
  <si>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</si>
  <si>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</si>
  <si>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</si>
  <si>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</si>
  <si>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</si>
  <si>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</si>
  <si>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</si>
  <si>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</si>
  <si>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</si>
  <si>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</si>
  <si>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</si>
  <si>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</si>
  <si>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</si>
  <si>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</si>
  <si>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</si>
  <si>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</si>
  <si>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</si>
  <si>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</si>
  <si>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</si>
  <si>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</si>
  <si>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</si>
  <si>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</si>
  <si>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</si>
  <si>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</si>
  <si>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</si>
  <si>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</si>
  <si>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</si>
  <si>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</si>
  <si>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</si>
  <si>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</si>
  <si>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</si>
  <si>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</si>
  <si>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</si>
  <si>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</si>
  <si>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</si>
  <si>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</si>
  <si>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</si>
  <si>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</si>
  <si>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</si>
  <si>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</si>
  <si>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</si>
  <si>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</si>
  <si>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</si>
  <si>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</si>
  <si>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</si>
  <si>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</si>
  <si>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</si>
  <si>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</si>
  <si>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</si>
  <si>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</si>
  <si>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</si>
  <si>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</si>
  <si>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</si>
  <si>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</si>
  <si>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</si>
  <si>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</si>
  <si>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</si>
  <si>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</si>
  <si>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</si>
  <si>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</si>
  <si>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</si>
  <si>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</si>
  <si>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</si>
  <si>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</si>
  <si>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</si>
  <si>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</si>
  <si>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</si>
  <si>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</si>
  <si>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</si>
  <si>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</si>
  <si>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</si>
  <si>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</si>
  <si>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</si>
  <si>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</si>
  <si>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</si>
  <si>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</si>
  <si>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</si>
  <si>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</si>
  <si>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</si>
  <si>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</si>
  <si>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</si>
  <si>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</si>
  <si>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</si>
  <si>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</si>
  <si>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</si>
  <si>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</si>
  <si>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</si>
  <si>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</si>
  <si>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</si>
  <si>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</si>
  <si>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</si>
  <si>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</si>
  <si>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</si>
  <si>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</si>
  <si>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</si>
  <si>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</si>
  <si>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</si>
  <si>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</si>
  <si>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</si>
  <si>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</si>
  <si>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</si>
  <si>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</si>
  <si>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</si>
  <si>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</si>
  <si>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</si>
  <si>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</si>
  <si>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</si>
  <si>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</si>
  <si>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</si>
  <si>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</si>
  <si>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</si>
  <si>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</si>
  <si>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</si>
  <si>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</si>
  <si>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</si>
  <si>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</si>
  <si>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</si>
  <si>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</si>
  <si>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</si>
  <si>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</si>
  <si>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</si>
  <si>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</si>
  <si>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</si>
  <si>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</si>
  <si>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</si>
  <si>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</si>
  <si>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</si>
  <si>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</si>
  <si>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</si>
  <si>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</si>
  <si>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</si>
  <si>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</si>
  <si>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</si>
  <si>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</si>
  <si>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</si>
  <si>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</si>
  <si>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</si>
  <si>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</si>
  <si>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</si>
  <si>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</si>
  <si>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</si>
  <si>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</si>
  <si>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</si>
  <si>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</si>
  <si>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</si>
  <si>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</si>
  <si>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</si>
  <si>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</si>
  <si>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</si>
  <si>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</si>
  <si>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</si>
  <si>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</si>
  <si>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</si>
  <si>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</si>
  <si>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</si>
  <si>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</si>
  <si>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</si>
  <si>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</si>
  <si>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</si>
  <si>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</si>
  <si>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</si>
  <si>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</si>
  <si>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</si>
  <si>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</si>
  <si>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</si>
  <si>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</si>
  <si>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</si>
  <si>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</si>
  <si>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</si>
  <si>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</si>
  <si>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</si>
  <si>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</si>
  <si>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</si>
  <si>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</si>
  <si>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</si>
  <si>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</si>
  <si>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</si>
  <si>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</si>
  <si>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</si>
  <si>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</si>
  <si>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</si>
  <si>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</si>
  <si>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</si>
  <si>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</si>
  <si>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</si>
  <si>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</si>
  <si>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</si>
  <si>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</si>
  <si>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</si>
  <si>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</si>
  <si>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</si>
  <si>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</si>
  <si>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</si>
  <si>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</si>
  <si>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</si>
  <si>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</si>
  <si>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</si>
  <si>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</si>
  <si>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</si>
  <si>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</si>
  <si>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</si>
  <si>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</si>
  <si>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</si>
  <si>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</si>
  <si>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</si>
  <si>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</si>
  <si>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</si>
  <si>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</si>
  <si>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</si>
  <si>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</si>
  <si>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</si>
  <si>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</si>
  <si>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</si>
  <si>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</si>
  <si>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</si>
  <si>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</si>
  <si>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</si>
  <si>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</si>
  <si>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</si>
  <si>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</si>
  <si>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</si>
  <si>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</si>
  <si>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</si>
  <si>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</si>
  <si>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</si>
  <si>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</si>
  <si>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</si>
  <si>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</si>
  <si>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</si>
  <si>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</si>
  <si>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</si>
  <si>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</si>
  <si>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</si>
  <si>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</si>
  <si>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</si>
  <si>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</si>
  <si>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</si>
  <si>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</si>
  <si>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</si>
  <si>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</si>
  <si>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</si>
  <si>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</si>
  <si>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</si>
  <si>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</si>
  <si>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</si>
  <si>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</si>
  <si>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</si>
  <si>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</si>
  <si>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</si>
  <si>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</si>
  <si>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</si>
  <si>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</si>
  <si>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</si>
  <si>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</si>
  <si>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</si>
  <si>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</si>
  <si>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</si>
  <si>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</si>
  <si>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</si>
  <si>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</si>
  <si>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</si>
  <si>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</si>
  <si>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</si>
  <si>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</si>
  <si>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</si>
  <si>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</si>
  <si>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</si>
  <si>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</si>
  <si>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</si>
  <si>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</si>
  <si>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</si>
  <si>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</si>
  <si>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</si>
  <si>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</si>
  <si>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</si>
  <si>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</si>
  <si>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</si>
  <si>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</si>
  <si>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</si>
  <si>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</si>
  <si>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</si>
  <si>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</si>
  <si>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</si>
  <si>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</si>
  <si>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</si>
  <si>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</si>
  <si>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</si>
  <si>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</si>
  <si>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</si>
  <si>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</si>
  <si>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</si>
  <si>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</si>
  <si>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</si>
  <si>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</si>
  <si>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</si>
  <si>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</si>
  <si>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</si>
  <si>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</si>
  <si>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</si>
  <si>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</si>
  <si>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</si>
  <si>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</si>
  <si>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</si>
  <si>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</si>
  <si>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</si>
  <si>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</si>
  <si>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</si>
  <si>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</si>
  <si>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</si>
  <si>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</si>
  <si>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</si>
  <si>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</si>
  <si>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</si>
  <si>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</si>
  <si>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</si>
  <si>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</si>
  <si>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</si>
  <si>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</si>
  <si>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</si>
  <si>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</si>
  <si>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</si>
  <si>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</si>
  <si>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</si>
  <si>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</si>
  <si>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</si>
  <si>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</si>
  <si>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</si>
  <si>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</si>
  <si>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</si>
  <si>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</si>
  <si>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</si>
  <si>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</si>
  <si>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</si>
  <si>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</si>
  <si>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</si>
  <si>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</si>
  <si>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</si>
  <si>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</si>
  <si>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</si>
  <si>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</si>
  <si>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</si>
  <si>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</si>
  <si>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</si>
  <si>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</si>
  <si>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</si>
  <si>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</si>
  <si>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</si>
  <si>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</si>
  <si>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</si>
  <si>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</si>
  <si>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</si>
  <si>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</si>
  <si>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</si>
  <si>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</si>
  <si>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</si>
  <si>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</si>
  <si>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</si>
  <si>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</si>
  <si>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</si>
  <si>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</si>
  <si>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</si>
  <si>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</si>
  <si>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</si>
  <si>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</si>
  <si>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</si>
  <si>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</si>
  <si>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</si>
  <si>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</si>
  <si>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</si>
  <si>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</si>
  <si>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</si>
  <si>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</si>
  <si>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</si>
  <si>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</si>
  <si>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</si>
  <si>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</si>
  <si>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</si>
  <si>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</si>
  <si>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</si>
  <si>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</si>
  <si>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</si>
  <si>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</si>
  <si>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</si>
  <si>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</si>
  <si>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</si>
  <si>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</si>
  <si>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</si>
  <si>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</si>
  <si>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</si>
  <si>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</si>
  <si>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</si>
  <si>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</si>
  <si>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</si>
  <si>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</si>
  <si>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</si>
  <si>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</si>
  <si>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</si>
  <si>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</si>
  <si>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</si>
  <si>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</si>
  <si>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</si>
  <si>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</si>
  <si>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</si>
  <si>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</si>
  <si>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</si>
  <si>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</si>
  <si>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</si>
  <si>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</si>
  <si>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</si>
  <si>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</si>
  <si>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</si>
  <si>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</si>
  <si>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</si>
  <si>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</si>
  <si>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</si>
  <si>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</si>
  <si>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</si>
  <si>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</si>
  <si>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</si>
  <si>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</si>
  <si>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</si>
  <si>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</si>
  <si>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</si>
  <si>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</si>
  <si>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</si>
  <si>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</si>
  <si>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</si>
  <si>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</si>
  <si>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</si>
  <si>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</si>
  <si>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</si>
  <si>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</si>
  <si>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</si>
  <si>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</si>
  <si>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</si>
  <si>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</si>
  <si>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</si>
  <si>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</si>
  <si>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</si>
  <si>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</si>
  <si>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</si>
  <si>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</si>
  <si>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</si>
  <si>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</si>
  <si>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</si>
  <si>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</si>
  <si>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</si>
  <si>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</si>
  <si>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</si>
  <si>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</si>
  <si>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</si>
  <si>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</si>
  <si>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</si>
  <si>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</si>
  <si>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</si>
  <si>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</si>
  <si>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</si>
  <si>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</si>
  <si>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</si>
  <si>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</si>
  <si>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</si>
  <si>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</si>
  <si>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</si>
  <si>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</si>
  <si>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</si>
  <si>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</si>
  <si>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</si>
  <si>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</si>
  <si>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</si>
  <si>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</si>
  <si>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</si>
  <si>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</si>
  <si>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</si>
  <si>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</si>
  <si>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</si>
  <si>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</si>
  <si>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</si>
  <si>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</si>
  <si>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</si>
  <si>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</si>
  <si>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</si>
  <si>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</si>
  <si>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</si>
  <si>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</si>
  <si>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</si>
  <si>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</si>
  <si>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</si>
  <si>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</si>
  <si>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</si>
  <si>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</si>
  <si>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</si>
  <si>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</si>
  <si>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</si>
  <si>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</si>
  <si>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</si>
  <si>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</si>
  <si>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</si>
  <si>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</si>
  <si>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</si>
  <si>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</si>
  <si>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</si>
  <si>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</si>
  <si>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</si>
  <si>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</si>
  <si>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</si>
  <si>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</si>
  <si>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</si>
  <si>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</si>
  <si>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</si>
  <si>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</si>
  <si>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</si>
  <si>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</si>
  <si>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</si>
  <si>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</si>
  <si>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</si>
  <si>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</si>
  <si>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</si>
  <si>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</si>
  <si>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</si>
  <si>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</si>
  <si>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</si>
  <si>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</si>
  <si>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</si>
  <si>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</si>
  <si>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</si>
  <si>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</si>
  <si>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</si>
  <si>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</si>
  <si>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</si>
  <si>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</si>
  <si>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</si>
  <si>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</si>
  <si>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</si>
  <si>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</si>
  <si>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</si>
  <si>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</si>
  <si>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</si>
  <si>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</si>
  <si>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</si>
  <si>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</si>
  <si>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</si>
  <si>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</si>
  <si>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</si>
  <si>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</si>
  <si>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</si>
  <si>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</si>
  <si>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</si>
  <si>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</si>
  <si>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</si>
  <si>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</si>
  <si>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</si>
  <si>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</si>
  <si>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</si>
  <si>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</si>
  <si>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</si>
  <si>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</si>
  <si>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</si>
  <si>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</si>
  <si>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</si>
  <si>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</si>
  <si>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</si>
  <si>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</si>
  <si>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</si>
  <si>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</si>
  <si>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</si>
  <si>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</si>
  <si>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</si>
  <si>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</si>
  <si>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</si>
  <si>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</si>
  <si>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</si>
  <si>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</si>
  <si>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</si>
  <si>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</si>
  <si>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</si>
  <si>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</si>
  <si>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</si>
  <si>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</si>
  <si>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</si>
  <si>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</si>
  <si>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</si>
  <si>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</si>
  <si>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</si>
  <si>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</si>
  <si>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</si>
  <si>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</si>
  <si>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</si>
  <si>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</si>
  <si>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</si>
  <si>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</si>
  <si>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</si>
  <si>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</si>
  <si>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</si>
  <si>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</si>
  <si>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</si>
  <si>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</si>
  <si>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</si>
  <si>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</si>
  <si>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</si>
  <si>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</si>
  <si>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</si>
  <si>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</si>
  <si>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</si>
  <si>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</si>
  <si>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</si>
  <si>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</si>
  <si>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</si>
  <si>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</si>
  <si>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</si>
  <si>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</si>
  <si>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</si>
  <si>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</si>
  <si>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</si>
  <si>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</si>
  <si>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</si>
  <si>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</si>
  <si>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</si>
  <si>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</si>
  <si>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</si>
  <si>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</si>
  <si>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</si>
  <si>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</si>
  <si>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</si>
  <si>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</si>
  <si>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</si>
  <si>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</si>
  <si>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</si>
  <si>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</si>
  <si>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</si>
  <si>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</si>
  <si>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</si>
  <si>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</si>
  <si>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</si>
  <si>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</si>
  <si>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</si>
  <si>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</si>
  <si>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</si>
  <si>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</si>
  <si>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</si>
  <si>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</si>
  <si>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</si>
  <si>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</si>
  <si>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</si>
  <si>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</si>
  <si>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</si>
  <si>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</si>
  <si>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</si>
  <si>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</si>
  <si>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</si>
  <si>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</si>
  <si>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</si>
  <si>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</si>
  <si>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</si>
  <si>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</si>
  <si>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</si>
  <si>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</si>
  <si>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</si>
  <si>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</si>
  <si>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</si>
  <si>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</si>
  <si>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</si>
  <si>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</si>
  <si>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</si>
  <si>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</si>
  <si>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</si>
  <si>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</si>
  <si>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</si>
  <si>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</si>
  <si>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</si>
  <si>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</si>
  <si>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</si>
  <si>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</si>
  <si>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</si>
  <si>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</si>
  <si>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</si>
  <si>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</si>
  <si>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</si>
  <si>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</si>
  <si>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</si>
  <si>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</si>
  <si>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</si>
  <si>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</si>
  <si>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</si>
  <si>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</si>
  <si>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</si>
  <si>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</si>
  <si>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</si>
  <si>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</si>
  <si>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</si>
  <si>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</si>
  <si>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</si>
  <si>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</si>
  <si>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</si>
  <si>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</si>
  <si>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</si>
  <si>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</si>
  <si>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</si>
  <si>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</si>
  <si>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</si>
  <si>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</si>
  <si>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</si>
  <si>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</si>
  <si>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</si>
  <si>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</si>
  <si>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</si>
  <si>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</si>
  <si>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</si>
  <si>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</si>
  <si>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</si>
  <si>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</si>
  <si>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</si>
  <si>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</si>
  <si>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</si>
  <si>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</si>
  <si>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</si>
  <si>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</si>
  <si>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</si>
  <si>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</si>
  <si>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</si>
  <si>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</si>
  <si>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</si>
  <si>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</si>
  <si>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</si>
  <si>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</si>
  <si>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</si>
  <si>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</si>
  <si>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</si>
  <si>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</si>
  <si>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</si>
  <si>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</si>
  <si>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</si>
  <si>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</si>
  <si>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</si>
  <si>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</si>
  <si>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</si>
  <si>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</si>
  <si>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</si>
  <si>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</si>
  <si>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</si>
  <si>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</si>
  <si>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</si>
  <si>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</si>
  <si>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</si>
  <si>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</si>
  <si>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</si>
  <si>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</si>
  <si>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</si>
  <si>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</si>
  <si>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</si>
  <si>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</si>
  <si>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</si>
  <si>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</si>
  <si>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</si>
  <si>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</si>
  <si>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</si>
  <si>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</si>
  <si>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</si>
  <si>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</si>
  <si>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</si>
  <si>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</si>
  <si>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</si>
  <si>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</si>
  <si>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</si>
  <si>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</si>
  <si>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</si>
  <si>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</si>
  <si>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</si>
  <si>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</si>
  <si>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</si>
  <si>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</si>
  <si>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</si>
  <si>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</si>
  <si>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</si>
  <si>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</si>
  <si>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</si>
  <si>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</si>
  <si>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</si>
  <si>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</si>
  <si>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</si>
  <si>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</si>
  <si>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</si>
  <si>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</si>
  <si>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</si>
  <si>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</si>
  <si>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</si>
  <si>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</si>
  <si>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</si>
  <si>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</si>
  <si>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</si>
  <si>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</si>
  <si>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</si>
  <si>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</si>
  <si>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</si>
  <si>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</si>
  <si>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</si>
  <si>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</si>
  <si>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</si>
  <si>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</si>
  <si>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</si>
  <si>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</si>
  <si>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</si>
  <si>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</si>
  <si>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</si>
  <si>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</si>
  <si>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</si>
  <si>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</si>
  <si>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</si>
  <si>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</si>
  <si>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</si>
  <si>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</si>
  <si>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</si>
  <si>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</si>
  <si>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</si>
  <si>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</si>
  <si>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</si>
  <si>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</si>
  <si>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</si>
  <si>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</si>
  <si>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</si>
  <si>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</si>
  <si>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</si>
  <si>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</si>
  <si>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</si>
  <si>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</si>
  <si>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</si>
  <si>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</si>
  <si>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</si>
  <si>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</si>
  <si>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</si>
  <si>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</si>
  <si>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</si>
  <si>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</si>
  <si>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</si>
  <si>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</si>
  <si>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</si>
  <si>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</si>
  <si>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</si>
  <si>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</si>
  <si>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</si>
  <si>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</si>
  <si>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</si>
  <si>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</si>
  <si>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</si>
  <si>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</si>
  <si>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</si>
  <si>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</si>
  <si>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</si>
  <si>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</si>
  <si>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</si>
  <si>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</si>
  <si>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</si>
  <si>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</si>
  <si>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</si>
  <si>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</si>
  <si>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</si>
  <si>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</si>
  <si>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</si>
  <si>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</si>
  <si>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</si>
  <si>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</si>
  <si>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</si>
  <si>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</si>
  <si>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</si>
  <si>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</si>
  <si>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</si>
  <si>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</si>
  <si>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</si>
  <si>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</si>
  <si>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</si>
  <si>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</si>
  <si>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</si>
  <si>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</si>
  <si>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</si>
  <si>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</si>
  <si>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</si>
  <si>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</si>
  <si>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</si>
  <si>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</si>
  <si>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</si>
  <si>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</si>
  <si>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</si>
  <si>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</si>
  <si>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</si>
  <si>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</si>
  <si>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</si>
  <si>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</si>
  <si>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</si>
  <si>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</si>
  <si>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</si>
  <si>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</si>
  <si>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</si>
  <si>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</si>
  <si>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</si>
  <si>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</si>
  <si>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</si>
  <si>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</si>
  <si>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</si>
  <si>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</si>
  <si>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</si>
  <si>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</si>
  <si>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</si>
  <si>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</si>
  <si>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</si>
  <si>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</si>
  <si>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</si>
  <si>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</si>
  <si>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</si>
  <si>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</si>
  <si>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</si>
  <si>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</si>
  <si>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</si>
  <si>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</si>
  <si>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</si>
  <si>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</si>
  <si>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</si>
  <si>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</si>
  <si>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</si>
  <si>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</si>
  <si>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</si>
  <si>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</si>
  <si>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</si>
  <si>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</si>
  <si>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</si>
  <si>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</si>
  <si>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</si>
  <si>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</si>
  <si>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</si>
  <si>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</si>
  <si>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</si>
  <si>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</si>
  <si>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</si>
  <si>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</si>
  <si>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</si>
  <si>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</si>
  <si>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</si>
  <si>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</si>
  <si>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</si>
  <si>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</si>
  <si>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</si>
  <si>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</si>
  <si>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</si>
  <si>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</si>
  <si>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</si>
  <si>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</si>
  <si>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</si>
  <si>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</si>
  <si>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</si>
  <si>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</si>
  <si>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</si>
  <si>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</si>
  <si>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</si>
  <si>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</si>
  <si>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</si>
  <si>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</si>
  <si>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</si>
  <si>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</si>
  <si>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</si>
  <si>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</si>
  <si>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</si>
  <si>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</si>
  <si>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</si>
  <si>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</si>
  <si>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</si>
  <si>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</si>
  <si>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</si>
  <si>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</si>
  <si>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</si>
  <si>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</si>
  <si>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</si>
  <si>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</si>
  <si>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</si>
  <si>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</si>
  <si>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</si>
  <si>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</si>
  <si>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</si>
  <si>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</si>
  <si>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</si>
  <si>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</si>
  <si>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</si>
  <si>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</si>
  <si>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</si>
  <si>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</si>
  <si>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</si>
  <si>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</si>
  <si>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</si>
  <si>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</si>
  <si>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</si>
  <si>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</si>
  <si>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</si>
  <si>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</si>
  <si>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</si>
  <si>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</si>
  <si>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</si>
  <si>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</si>
  <si>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</si>
  <si>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</si>
  <si>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</si>
  <si>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</si>
  <si>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</si>
  <si>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</si>
  <si>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</si>
  <si>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</si>
  <si>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</si>
  <si>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</si>
  <si>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</si>
  <si>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</si>
  <si>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</si>
  <si>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</si>
  <si>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</si>
  <si>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</si>
  <si>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</si>
  <si>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</si>
  <si>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</si>
  <si>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</si>
  <si>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</si>
  <si>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</si>
  <si>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</si>
  <si>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</si>
  <si>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</si>
  <si>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</si>
  <si>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</si>
  <si>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</si>
  <si>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</si>
  <si>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</si>
  <si>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</si>
  <si>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</si>
  <si>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</si>
  <si>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</si>
  <si>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</si>
  <si>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</si>
  <si>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</si>
  <si>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</si>
  <si>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</si>
  <si>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</si>
  <si>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</si>
  <si>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</si>
  <si>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</si>
  <si>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</si>
  <si>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</si>
  <si>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</si>
  <si>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</si>
  <si>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</si>
  <si>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</si>
  <si>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</si>
  <si>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</si>
  <si>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</si>
  <si>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</si>
  <si>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</si>
  <si>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</si>
  <si>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</si>
  <si>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</si>
  <si>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</si>
  <si>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</si>
  <si>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</si>
  <si>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</si>
  <si>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</si>
  <si>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</si>
  <si>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</si>
  <si>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</si>
  <si>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</si>
  <si>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</si>
  <si>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</si>
  <si>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</si>
  <si>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</si>
  <si>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</si>
  <si>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</si>
  <si>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</si>
  <si>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</si>
  <si>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</si>
  <si>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</si>
  <si>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</si>
  <si>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</si>
  <si>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</si>
  <si>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</si>
  <si>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</si>
  <si>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</si>
  <si>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</si>
  <si>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</si>
  <si>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</si>
  <si>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</si>
  <si>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</si>
  <si>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</si>
  <si>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</si>
  <si>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</si>
  <si>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</si>
  <si>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</si>
  <si>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</si>
  <si>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</si>
  <si>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</si>
  <si>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</si>
  <si>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</si>
  <si>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</si>
  <si>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</si>
  <si>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</si>
  <si>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</si>
  <si>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</si>
  <si>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</si>
  <si>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</si>
  <si>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</si>
  <si>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</si>
  <si>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</si>
  <si>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</si>
  <si>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</si>
  <si>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</si>
  <si>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</si>
  <si>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</si>
  <si>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</si>
  <si>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</si>
  <si>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</si>
  <si>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</si>
  <si>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</si>
  <si>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</si>
  <si>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</si>
  <si>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</si>
  <si>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</si>
  <si>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</si>
  <si>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</si>
  <si>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</si>
  <si>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</si>
  <si>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</si>
  <si>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</si>
  <si>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</si>
  <si>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</si>
  <si>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</si>
  <si>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</si>
  <si>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</si>
  <si>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</si>
  <si>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</si>
  <si>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</si>
  <si>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</si>
  <si>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</si>
  <si>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</si>
  <si>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</si>
  <si>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</si>
  <si>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</si>
  <si>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</si>
  <si>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</si>
  <si>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</si>
  <si>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</si>
  <si>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</si>
  <si>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</si>
  <si>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</si>
  <si>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</si>
  <si>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</si>
  <si>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</si>
  <si>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</si>
  <si>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</si>
  <si>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</si>
  <si>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</si>
  <si>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</si>
  <si>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</si>
  <si>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</si>
  <si>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</si>
  <si>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</si>
  <si>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</si>
  <si>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</si>
  <si>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</si>
  <si>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</si>
  <si>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</si>
  <si>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</si>
  <si>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</si>
  <si>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</si>
  <si>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</si>
  <si>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</si>
  <si>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</si>
  <si>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</si>
  <si>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</si>
  <si>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</si>
  <si>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</si>
  <si>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</si>
  <si>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</si>
  <si>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</si>
  <si>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</si>
  <si>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</si>
  <si>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</si>
  <si>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</si>
  <si>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</si>
  <si>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</si>
  <si>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</si>
  <si>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</si>
  <si>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</si>
  <si>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</si>
  <si>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</si>
  <si>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</si>
  <si>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</si>
  <si>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</si>
  <si>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</si>
  <si>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</si>
  <si>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</si>
  <si>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</si>
  <si>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</si>
  <si>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</si>
  <si>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</si>
  <si>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</si>
  <si>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</si>
  <si>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</si>
  <si>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</si>
  <si>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</si>
  <si>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</si>
  <si>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</si>
  <si>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</si>
  <si>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</si>
  <si>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</si>
  <si>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</si>
  <si>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</si>
  <si>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</si>
  <si>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</si>
  <si>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</si>
  <si>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</si>
  <si>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</si>
  <si>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</si>
  <si>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</si>
  <si>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</si>
  <si>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</si>
  <si>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</si>
  <si>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</si>
  <si>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</si>
  <si>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</si>
  <si>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</si>
  <si>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</si>
  <si>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</si>
  <si>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</si>
  <si>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</si>
  <si>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</si>
  <si>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</si>
  <si>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</si>
  <si>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</si>
  <si>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</si>
  <si>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</si>
  <si>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</si>
  <si>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</si>
  <si>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</si>
  <si>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</si>
  <si>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</si>
  <si>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</si>
  <si>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</si>
  <si>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</si>
  <si>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</si>
  <si>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</si>
  <si>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</si>
  <si>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</si>
  <si>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</si>
  <si>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</si>
  <si>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</si>
  <si>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</si>
  <si>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</si>
  <si>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</si>
  <si>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</si>
  <si>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</si>
  <si>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</si>
  <si>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</si>
  <si>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</si>
  <si>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</si>
  <si>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</si>
  <si>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</si>
  <si>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</si>
  <si>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</si>
  <si>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</si>
  <si>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</si>
  <si>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</si>
  <si>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</si>
  <si>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</si>
  <si>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</si>
  <si>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</si>
  <si>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</si>
  <si>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</si>
  <si>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</si>
  <si>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</si>
  <si>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</si>
  <si>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</si>
  <si>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</si>
  <si>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</si>
  <si>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</si>
  <si>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</si>
  <si>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</si>
  <si>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</si>
  <si>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</si>
  <si>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</si>
  <si>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</si>
  <si>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</si>
  <si>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</si>
  <si>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</si>
  <si>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</si>
  <si>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</si>
  <si>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</si>
  <si>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</si>
  <si>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</si>
  <si>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</si>
  <si>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</si>
  <si>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</si>
  <si>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</si>
  <si>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</si>
  <si>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</si>
  <si>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</si>
  <si>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</si>
  <si>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</si>
  <si>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</si>
  <si>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</si>
  <si>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</si>
  <si>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</si>
  <si>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</si>
  <si>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</si>
  <si>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</si>
  <si>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</si>
  <si>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</si>
  <si>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</si>
  <si>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</si>
  <si>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</si>
  <si>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</si>
  <si>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</si>
  <si>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</si>
  <si>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</si>
  <si>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</si>
  <si>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</si>
  <si>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</si>
  <si>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</si>
  <si>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</si>
  <si>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</si>
  <si>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</si>
  <si>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</si>
  <si>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</si>
  <si>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</si>
  <si>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</si>
  <si>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</si>
  <si>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</si>
  <si>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</si>
  <si>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</si>
  <si>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</si>
  <si>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</si>
  <si>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</si>
  <si>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</si>
  <si>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</si>
  <si>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</si>
  <si>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</si>
  <si>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</si>
  <si>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</si>
  <si>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</si>
  <si>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</si>
  <si>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</si>
  <si>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</si>
  <si>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</si>
  <si>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</si>
  <si>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</si>
  <si>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</si>
  <si>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</si>
  <si>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</si>
  <si>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</si>
  <si>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</si>
  <si>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</si>
  <si>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</si>
  <si>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</si>
  <si>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</si>
  <si>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</si>
  <si>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</si>
  <si>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</si>
  <si>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</si>
  <si>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</si>
  <si>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</si>
  <si>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</si>
  <si>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</si>
  <si>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</si>
  <si>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</si>
  <si>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</si>
  <si>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</si>
  <si>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</si>
  <si>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</si>
  <si>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</si>
  <si>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</si>
  <si>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</si>
  <si>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</si>
  <si>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</si>
  <si>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</si>
  <si>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</si>
  <si>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</si>
  <si>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</si>
  <si>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</si>
  <si>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</si>
  <si>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</si>
  <si>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</si>
  <si>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</si>
  <si>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</si>
  <si>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</si>
  <si>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</si>
  <si>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</si>
  <si>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</si>
  <si>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</si>
  <si>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</si>
  <si>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</si>
  <si>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</si>
  <si>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</si>
  <si>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</si>
  <si>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</si>
  <si>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</si>
  <si>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</si>
  <si>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</si>
  <si>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</si>
  <si>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</si>
  <si>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</si>
  <si>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</si>
  <si>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</si>
  <si>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</si>
  <si>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</si>
  <si>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</si>
  <si>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</si>
  <si>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</si>
  <si>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</si>
  <si>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</si>
  <si>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</si>
  <si>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</si>
  <si>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</si>
  <si>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</si>
  <si>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</si>
  <si>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</si>
  <si>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</si>
  <si>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</si>
  <si>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</si>
  <si>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</si>
  <si>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</si>
  <si>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</si>
  <si>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</si>
  <si>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</si>
  <si>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</si>
  <si>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</si>
  <si>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</si>
  <si>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</si>
  <si>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</si>
  <si>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</si>
  <si>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</si>
  <si>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</si>
  <si>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</si>
  <si>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</si>
  <si>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</si>
  <si>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</si>
  <si>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</si>
  <si>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</si>
  <si>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</si>
  <si>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</si>
  <si>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</si>
  <si>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</si>
  <si>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</si>
  <si>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</si>
  <si>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</si>
  <si>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</si>
  <si>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</si>
  <si>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</si>
  <si>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</si>
  <si>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</si>
  <si>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</si>
  <si>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</si>
  <si>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</si>
  <si>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</si>
  <si>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</si>
  <si>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</si>
  <si>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</si>
  <si>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</si>
  <si>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</si>
  <si>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</si>
  <si>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</si>
  <si>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</si>
  <si>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</si>
  <si>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</si>
  <si>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</si>
  <si>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</si>
  <si>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</si>
  <si>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</si>
  <si>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</si>
  <si>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</si>
  <si>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</si>
  <si>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</si>
  <si>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</si>
  <si>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</si>
  <si>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</si>
  <si>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</si>
  <si>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</si>
  <si>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</si>
  <si>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</si>
  <si>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</si>
  <si>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</si>
  <si>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</si>
  <si>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</si>
  <si>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</si>
  <si>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</si>
  <si>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</si>
  <si>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</si>
  <si>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</si>
  <si>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</si>
  <si>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</si>
  <si>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</si>
  <si>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</si>
  <si>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</si>
  <si>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</si>
  <si>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</si>
  <si>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</si>
  <si>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</si>
  <si>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</si>
  <si>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</si>
  <si>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</si>
  <si>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</si>
  <si>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</si>
  <si>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</si>
  <si>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</si>
  <si>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</si>
  <si>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</si>
  <si>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</si>
  <si>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</si>
  <si>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</si>
  <si>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</si>
  <si>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</si>
  <si>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</si>
  <si>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</si>
  <si>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</si>
  <si>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</si>
  <si>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</si>
  <si>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</si>
  <si>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</si>
  <si>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</si>
  <si>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</si>
  <si>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</si>
  <si>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</si>
  <si>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</si>
  <si>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</si>
  <si>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</si>
  <si>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</si>
  <si>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</si>
  <si>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</si>
  <si>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</si>
  <si>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</si>
  <si>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</si>
  <si>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</si>
  <si>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</si>
  <si>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</si>
  <si>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</si>
  <si>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</si>
  <si>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</si>
  <si>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</si>
  <si>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</si>
  <si>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</si>
  <si>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</si>
  <si>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</si>
  <si>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</si>
  <si>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</si>
  <si>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</si>
  <si>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</si>
  <si>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</si>
  <si>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</si>
  <si>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</si>
  <si>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</si>
  <si>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</si>
  <si>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</si>
  <si>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</si>
  <si>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</si>
  <si>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</si>
  <si>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</si>
  <si>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</si>
  <si>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</si>
  <si>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</si>
  <si>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</si>
  <si>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</si>
  <si>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</si>
  <si>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</si>
  <si>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</si>
  <si>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</si>
  <si>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</si>
  <si>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</si>
  <si>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</si>
  <si>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</si>
  <si>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</si>
  <si>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</si>
  <si>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</si>
  <si>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</si>
  <si>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</si>
  <si>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</si>
  <si>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</si>
  <si>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</si>
  <si>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</si>
  <si>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</si>
  <si>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</si>
  <si>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</si>
  <si>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</si>
  <si>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</si>
  <si>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</si>
  <si>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</si>
  <si>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</si>
  <si>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</si>
  <si>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</si>
  <si>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</si>
  <si>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</si>
  <si>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</si>
  <si>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</si>
  <si>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</si>
  <si>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</si>
  <si>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</si>
  <si>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</si>
  <si>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</si>
  <si>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</si>
  <si>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</si>
  <si>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</si>
  <si>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</si>
  <si>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</si>
  <si>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</si>
  <si>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</si>
  <si>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</si>
  <si>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</si>
  <si>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</si>
  <si>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</si>
  <si>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</si>
  <si>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</si>
  <si>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</si>
  <si>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</si>
  <si>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</si>
  <si>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</si>
  <si>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</si>
  <si>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</si>
  <si>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</si>
  <si>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</si>
  <si>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</si>
  <si>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</si>
  <si>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</si>
  <si>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</si>
  <si>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</si>
  <si>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</si>
  <si>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</si>
  <si>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</si>
  <si>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</si>
  <si>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</si>
  <si>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</si>
  <si>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</si>
  <si>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</si>
  <si>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</si>
  <si>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</si>
  <si>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</si>
  <si>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</si>
  <si>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</si>
  <si>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</si>
  <si>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</si>
  <si>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</si>
  <si>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</si>
  <si>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</si>
  <si>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</si>
  <si>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</si>
  <si>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</si>
  <si>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</si>
  <si>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</si>
  <si>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</si>
  <si>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</si>
  <si>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</si>
  <si>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</si>
  <si>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</si>
  <si>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</si>
  <si>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</si>
  <si>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</si>
  <si>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</si>
  <si>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</si>
  <si>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</si>
  <si>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</si>
  <si>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</si>
  <si>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</si>
  <si>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</si>
  <si>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</si>
  <si>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</si>
  <si>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</si>
  <si>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</si>
  <si>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</si>
  <si>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</si>
  <si>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</si>
  <si>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</si>
  <si>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</si>
  <si>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</si>
  <si>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</si>
  <si>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</si>
  <si>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</si>
  <si>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</si>
  <si>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</si>
  <si>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</si>
  <si>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</si>
  <si>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</si>
  <si>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</si>
  <si>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</si>
  <si>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</si>
  <si>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</si>
  <si>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</si>
  <si>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</si>
  <si>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</si>
  <si>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</si>
  <si>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</si>
  <si>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</si>
  <si>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</si>
  <si>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</si>
  <si>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</si>
  <si>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</si>
  <si>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</si>
  <si>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</si>
  <si>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</si>
  <si>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</si>
  <si>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</si>
  <si>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</si>
  <si>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</si>
  <si>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</si>
  <si>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</si>
  <si>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</si>
  <si>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</si>
  <si>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</si>
  <si>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</si>
  <si>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</si>
  <si>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</si>
  <si>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</si>
  <si>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</si>
  <si>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</si>
  <si>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</si>
  <si>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</si>
  <si>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</si>
  <si>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</si>
  <si>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</si>
  <si>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</si>
  <si>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</si>
  <si>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</si>
  <si>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</si>
  <si>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</si>
  <si>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</si>
  <si>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</si>
  <si>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</si>
  <si>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</si>
  <si>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</si>
  <si>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</si>
  <si>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</si>
  <si>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</si>
  <si>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</si>
  <si>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</si>
  <si>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</si>
  <si>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</si>
  <si>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</si>
  <si>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</si>
  <si>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</si>
  <si>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</si>
  <si>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</si>
  <si>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</si>
  <si>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</si>
  <si>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</si>
  <si>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</si>
  <si>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</si>
  <si>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</si>
  <si>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</si>
  <si>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</si>
  <si>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</si>
  <si>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</si>
  <si>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</si>
  <si>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</si>
  <si>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</si>
  <si>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</si>
  <si>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</si>
  <si>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</si>
  <si>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</si>
  <si>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</si>
  <si>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</si>
  <si>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</si>
  <si>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</si>
  <si>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</si>
  <si>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</si>
  <si>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</si>
  <si>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</si>
  <si>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</si>
  <si>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</si>
  <si>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</si>
  <si>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</si>
  <si>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</si>
  <si>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</si>
  <si>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</si>
  <si>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</si>
  <si>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</si>
  <si>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</si>
  <si>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</si>
  <si>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</si>
  <si>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</si>
  <si>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</si>
  <si>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</si>
  <si>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</si>
  <si>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</si>
  <si>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</si>
  <si>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</si>
  <si>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</si>
  <si>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</si>
  <si>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</si>
  <si>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</si>
  <si>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</si>
  <si>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</si>
  <si>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</si>
  <si>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</si>
  <si>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</si>
  <si>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</si>
  <si>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</si>
  <si>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</si>
  <si>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</si>
  <si>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</si>
  <si>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</si>
  <si>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</si>
  <si>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</si>
  <si>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</si>
  <si>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</si>
  <si>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</si>
  <si>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</si>
  <si>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</si>
  <si>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</si>
  <si>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</si>
  <si>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</si>
  <si>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</si>
  <si>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</si>
  <si>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</si>
  <si>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</si>
  <si>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</si>
  <si>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</si>
  <si>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</si>
  <si>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</si>
  <si>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</si>
  <si>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</si>
  <si>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</si>
  <si>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</si>
  <si>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</si>
  <si>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</si>
  <si>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</si>
  <si>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</si>
  <si>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</si>
  <si>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</si>
  <si>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</si>
  <si>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</si>
  <si>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</si>
  <si>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</si>
  <si>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</si>
  <si>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</si>
  <si>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</si>
  <si>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</si>
  <si>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</si>
  <si>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</si>
  <si>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</si>
  <si>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</si>
  <si>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</si>
  <si>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</si>
  <si>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</si>
  <si>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</si>
  <si>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</si>
  <si>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</si>
  <si>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</si>
  <si>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</si>
  <si>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</si>
  <si>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</si>
  <si>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</si>
  <si>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</si>
  <si>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</si>
  <si>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</si>
  <si>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</si>
  <si>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</si>
  <si>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</si>
  <si>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</si>
  <si>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</si>
  <si>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</si>
  <si>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</si>
  <si>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</si>
  <si>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</si>
  <si>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</si>
  <si>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</si>
  <si>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</si>
  <si>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</si>
  <si>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</si>
  <si>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</si>
  <si>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</si>
  <si>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</si>
  <si>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</si>
  <si>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</si>
  <si>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</si>
  <si>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</si>
  <si>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</si>
  <si>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</si>
  <si>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</si>
  <si>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</si>
  <si>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</si>
  <si>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</si>
  <si>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</si>
  <si>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</si>
  <si>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</si>
  <si>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</si>
  <si>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</si>
  <si>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</si>
  <si>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</si>
  <si>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</si>
  <si>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</si>
  <si>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</si>
  <si>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</si>
  <si>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</si>
  <si>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</si>
  <si>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</si>
  <si>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</si>
  <si>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</si>
  <si>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</si>
  <si>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</si>
  <si>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</si>
  <si>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</si>
  <si>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</si>
  <si>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</si>
  <si>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</si>
  <si>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</si>
  <si>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</si>
  <si>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</si>
  <si>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</si>
  <si>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</si>
  <si>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</si>
  <si>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</si>
  <si>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</si>
  <si>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</si>
  <si>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</si>
  <si>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</si>
  <si>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</si>
  <si>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</si>
  <si>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</si>
  <si>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</si>
  <si>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</si>
  <si>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</si>
  <si>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</si>
  <si>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</si>
  <si>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</si>
  <si>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</si>
  <si>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</si>
  <si>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</si>
  <si>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</si>
  <si>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</si>
  <si>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</si>
  <si>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</si>
  <si>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</si>
  <si>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</si>
  <si>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</si>
  <si>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</si>
  <si>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</si>
  <si>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</si>
  <si>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</si>
  <si>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</si>
  <si>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</si>
  <si>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</si>
  <si>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</si>
  <si>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</si>
  <si>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</si>
  <si>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</si>
  <si>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</si>
  <si>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</si>
  <si>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</si>
  <si>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</si>
  <si>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</si>
  <si>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</si>
  <si>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</si>
  <si>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</si>
  <si>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</si>
  <si>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</si>
  <si>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</si>
  <si>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</si>
  <si>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</si>
  <si>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</si>
  <si>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</si>
  <si>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</si>
  <si>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</si>
  <si>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</si>
  <si>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</si>
  <si>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</si>
  <si>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</si>
  <si>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</si>
  <si>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</si>
  <si>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</si>
  <si>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</si>
  <si>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</si>
  <si>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</si>
  <si>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</si>
  <si>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</si>
  <si>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</si>
  <si>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</si>
  <si>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</si>
  <si>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</si>
  <si>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</si>
  <si>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</si>
  <si>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</si>
  <si>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</si>
  <si>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</si>
  <si>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</si>
  <si>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</si>
  <si>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</si>
  <si>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</si>
  <si>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</si>
  <si>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</si>
  <si>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</si>
  <si>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</si>
  <si>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</si>
  <si>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</si>
  <si>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</si>
  <si>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</si>
  <si>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</si>
  <si>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</si>
  <si>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</si>
  <si>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</si>
  <si>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</si>
  <si>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</si>
  <si>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</si>
  <si>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</si>
  <si>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</si>
  <si>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</si>
  <si>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</si>
  <si>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</si>
  <si>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</si>
  <si>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</si>
  <si>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</si>
  <si>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</si>
  <si>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</si>
  <si>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</si>
  <si>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</si>
  <si>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</si>
  <si>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</si>
  <si>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</si>
  <si>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</si>
  <si>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</si>
  <si>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</si>
  <si>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</si>
  <si>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</si>
  <si>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</si>
  <si>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</si>
  <si>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</si>
  <si>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</si>
  <si>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</si>
  <si>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</si>
  <si>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</si>
  <si>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</si>
  <si>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</si>
  <si>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</si>
  <si>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</si>
  <si>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</si>
  <si>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</si>
  <si>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</si>
  <si>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</si>
  <si>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</si>
  <si>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</si>
  <si>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</si>
  <si>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</si>
  <si>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</si>
  <si>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</si>
  <si>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</si>
  <si>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</si>
  <si>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</si>
  <si>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</si>
  <si>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</si>
  <si>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</si>
  <si>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</si>
  <si>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</si>
  <si>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</si>
  <si>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</si>
  <si>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</si>
  <si>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</si>
  <si>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</si>
  <si>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</si>
  <si>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</si>
  <si>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</si>
  <si>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</si>
  <si>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</si>
  <si>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</si>
  <si>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</si>
  <si>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</si>
  <si>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</si>
  <si>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</si>
  <si>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</si>
  <si>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</si>
  <si>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</si>
  <si>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</si>
  <si>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</si>
  <si>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</si>
  <si>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</si>
  <si>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</si>
  <si>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</si>
  <si>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</si>
  <si>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</si>
  <si>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</si>
  <si>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</si>
  <si>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</si>
  <si>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</si>
  <si>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</si>
  <si>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</si>
  <si>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</si>
  <si>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</si>
  <si>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</si>
  <si>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</si>
  <si>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</si>
  <si>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</si>
  <si>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</si>
  <si>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</si>
  <si>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</si>
  <si>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</si>
  <si>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</si>
  <si>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</si>
  <si>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</si>
  <si>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</si>
  <si>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</si>
  <si>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</si>
  <si>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</si>
  <si>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</si>
  <si>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</si>
  <si>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</si>
  <si>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</si>
  <si>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</si>
  <si>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</si>
  <si>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</si>
  <si>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</si>
  <si>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</si>
  <si>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</si>
  <si>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</si>
  <si>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</si>
  <si>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</si>
  <si>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</si>
  <si>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</si>
  <si>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</si>
  <si>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</si>
  <si>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</si>
  <si>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</si>
  <si>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</si>
  <si>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</si>
  <si>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</si>
  <si>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</si>
  <si>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</si>
  <si>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</si>
  <si>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</si>
  <si>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</si>
  <si>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</si>
  <si>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</si>
  <si>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</si>
  <si>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</si>
  <si>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</si>
  <si>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</si>
  <si>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</si>
  <si>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</si>
  <si>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</si>
  <si>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</si>
  <si>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</si>
  <si>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</si>
  <si>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</si>
  <si>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</si>
  <si>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</si>
  <si>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</si>
  <si>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</si>
  <si>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</si>
  <si>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</si>
  <si>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</si>
  <si>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</si>
  <si>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</si>
  <si>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</si>
  <si>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</si>
  <si>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</si>
  <si>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</si>
  <si>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</si>
  <si>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</si>
  <si>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</si>
  <si>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</si>
  <si>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</si>
  <si>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</si>
  <si>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</si>
  <si>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</si>
  <si>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</si>
  <si>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</si>
  <si>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</si>
  <si>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</si>
  <si>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</si>
  <si>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</si>
  <si>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</si>
  <si>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</si>
  <si>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</si>
  <si>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</si>
  <si>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</si>
  <si>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</si>
  <si>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</si>
  <si>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</si>
  <si>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</si>
  <si>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</si>
  <si>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</si>
  <si>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</si>
  <si>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</si>
  <si>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</si>
  <si>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</si>
  <si>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</si>
  <si>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</si>
  <si>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</si>
  <si>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</si>
  <si>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</si>
  <si>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</si>
  <si>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</si>
  <si>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</si>
  <si>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</si>
  <si>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</si>
  <si>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</si>
  <si>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</si>
  <si>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</si>
  <si>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</si>
  <si>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</si>
  <si>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</si>
  <si>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</si>
  <si>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</si>
  <si>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</si>
  <si>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</si>
  <si>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</si>
  <si>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</si>
  <si>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</si>
  <si>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</si>
  <si>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</si>
  <si>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</si>
  <si>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</si>
  <si>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</si>
  <si>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</si>
  <si>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</si>
  <si>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</si>
  <si>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</si>
  <si>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</si>
  <si>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</si>
  <si>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</si>
  <si>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</si>
  <si>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</si>
  <si>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</si>
  <si>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</si>
  <si>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</si>
  <si>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</si>
  <si>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</si>
  <si>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</si>
  <si>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</si>
  <si>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</si>
  <si>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</si>
  <si>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</si>
  <si>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</si>
  <si>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</si>
  <si>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</si>
  <si>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</si>
  <si>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</si>
  <si>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</si>
  <si>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</si>
  <si>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</si>
  <si>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</si>
  <si>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</si>
  <si>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</si>
  <si>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</si>
  <si>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</si>
  <si>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</si>
  <si>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</si>
  <si>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</si>
  <si>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</si>
  <si>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</si>
  <si>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</si>
  <si>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</si>
  <si>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</si>
  <si>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</si>
  <si>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</si>
  <si>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</si>
  <si>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</si>
  <si>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</si>
  <si>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</si>
  <si>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</si>
  <si>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</si>
  <si>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</si>
  <si>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</si>
  <si>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</si>
  <si>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</si>
  <si>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</si>
  <si>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</si>
  <si>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</si>
  <si>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</si>
  <si>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</si>
  <si>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</si>
  <si>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</si>
  <si>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</si>
  <si>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</si>
  <si>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</si>
  <si>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</si>
  <si>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</si>
  <si>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</si>
  <si>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</si>
  <si>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</si>
  <si>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</si>
  <si>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</si>
  <si>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</si>
  <si>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</si>
  <si>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</si>
  <si>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</si>
  <si>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</si>
  <si>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</si>
  <si>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</si>
  <si>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</si>
  <si>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</si>
  <si>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</si>
  <si>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</si>
  <si>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</si>
  <si>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</si>
  <si>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</si>
  <si>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</si>
  <si>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</si>
  <si>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</si>
  <si>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</si>
  <si>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</si>
  <si>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</si>
  <si>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</si>
  <si>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</si>
  <si>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</si>
  <si>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</si>
  <si>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</si>
  <si>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</si>
  <si>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</si>
  <si>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</si>
  <si>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</si>
  <si>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</si>
  <si>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</si>
  <si>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</si>
  <si>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</si>
  <si>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</si>
  <si>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</si>
  <si>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</si>
  <si>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</si>
  <si>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</si>
  <si>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</si>
  <si>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</si>
  <si>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</si>
  <si>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</si>
  <si>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</si>
  <si>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</si>
  <si>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</si>
  <si>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</si>
  <si>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</si>
  <si>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</si>
  <si>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</si>
  <si>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</si>
  <si>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</si>
  <si>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</si>
  <si>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</si>
  <si>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</si>
  <si>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</si>
  <si>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</si>
  <si>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</si>
  <si>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</si>
  <si>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</si>
  <si>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</si>
  <si>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</si>
  <si>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</si>
  <si>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</si>
  <si>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</si>
  <si>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</si>
  <si>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</si>
  <si>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</si>
  <si>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</si>
  <si>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</si>
  <si>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</si>
  <si>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</si>
  <si>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</si>
  <si>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</si>
  <si>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</si>
  <si>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</si>
  <si>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</si>
  <si>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</si>
  <si>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</si>
  <si>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</si>
  <si>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</si>
  <si>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</si>
  <si>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</si>
  <si>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</si>
  <si>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</si>
  <si>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</si>
  <si>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</si>
  <si>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</si>
  <si>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</si>
  <si>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</si>
  <si>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</si>
  <si>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</si>
  <si>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</si>
  <si>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</si>
  <si>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</si>
  <si>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</si>
  <si>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</si>
  <si>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</si>
  <si>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</si>
  <si>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</si>
  <si>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</si>
  <si>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</si>
  <si>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</si>
  <si>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</si>
  <si>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</si>
  <si>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</si>
  <si>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</si>
  <si>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</si>
  <si>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</si>
  <si>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</si>
  <si>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</si>
  <si>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</si>
  <si>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</si>
  <si>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</si>
  <si>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</si>
  <si>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</si>
  <si>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</si>
  <si>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</si>
  <si>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</si>
  <si>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</si>
  <si>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</si>
  <si>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</si>
  <si>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</si>
  <si>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</si>
  <si>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</si>
  <si>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</si>
  <si>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</si>
  <si>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</si>
  <si>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</si>
  <si>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</si>
  <si>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</si>
  <si>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</si>
  <si>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</si>
  <si>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</si>
  <si>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</si>
  <si>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</si>
  <si>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</si>
  <si>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</si>
  <si>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</si>
  <si>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</si>
  <si>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</si>
  <si>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</si>
  <si>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</si>
  <si>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</si>
  <si>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</si>
  <si>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</si>
  <si>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</si>
  <si>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</si>
  <si>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</si>
  <si>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</si>
  <si>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</si>
  <si>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</si>
  <si>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</si>
  <si>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</si>
  <si>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</si>
  <si>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</si>
  <si>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</si>
  <si>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</si>
  <si>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</si>
  <si>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</si>
  <si>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</si>
  <si>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</si>
  <si>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</si>
  <si>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</si>
  <si>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</si>
  <si>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</si>
  <si>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</si>
  <si>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</si>
  <si>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</si>
  <si>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</si>
  <si>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</si>
  <si>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</si>
  <si>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</si>
  <si>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</si>
  <si>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</si>
  <si>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</si>
  <si>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</si>
  <si>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</si>
  <si>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</si>
  <si>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</si>
  <si>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</si>
  <si>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</si>
  <si>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</si>
  <si>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</si>
  <si>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</si>
  <si>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</si>
  <si>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</si>
  <si>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</si>
  <si>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</si>
  <si>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</si>
  <si>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</si>
  <si>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</si>
  <si>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</si>
  <si>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</si>
  <si>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</si>
  <si>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</si>
  <si>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</si>
  <si>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</si>
  <si>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</si>
  <si>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</si>
  <si>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</si>
  <si>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</si>
  <si>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</si>
  <si>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</si>
  <si>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</si>
  <si>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</si>
  <si>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</si>
  <si>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</si>
  <si>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</si>
  <si>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</si>
  <si>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</si>
  <si>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</si>
  <si>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</si>
  <si>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</si>
  <si>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</si>
  <si>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</si>
  <si>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</si>
  <si>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</si>
  <si>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</si>
  <si>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</si>
  <si>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</si>
  <si>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</si>
  <si>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</si>
  <si>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</si>
  <si>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</si>
  <si>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</si>
  <si>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</si>
  <si>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</si>
  <si>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</si>
  <si>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</si>
  <si>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</si>
  <si>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</si>
  <si>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</si>
  <si>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</si>
  <si>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</si>
  <si>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</si>
  <si>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</si>
  <si>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</si>
  <si>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</si>
  <si>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</si>
  <si>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</si>
  <si>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</si>
  <si>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</si>
  <si>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</si>
  <si>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</si>
  <si>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</si>
  <si>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</si>
  <si>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</si>
  <si>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</si>
  <si>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</si>
  <si>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</si>
  <si>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</si>
  <si>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</si>
  <si>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</si>
  <si>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</si>
  <si>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</si>
  <si>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</si>
  <si>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</si>
  <si>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</si>
  <si>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</si>
  <si>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</si>
  <si>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</si>
  <si>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</si>
  <si>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</si>
  <si>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</si>
  <si>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</si>
  <si>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</si>
  <si>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</si>
  <si>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</si>
  <si>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</si>
  <si>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</si>
  <si>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</si>
  <si>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</si>
  <si>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</si>
  <si>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</si>
  <si>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</si>
  <si>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</si>
  <si>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</si>
  <si>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</si>
  <si>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</si>
  <si>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</si>
  <si>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</si>
  <si>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</si>
  <si>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</si>
  <si>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</si>
  <si>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</si>
  <si>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</si>
  <si>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</si>
  <si>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</si>
  <si>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</si>
  <si>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</si>
  <si>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</si>
  <si>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</si>
  <si>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</si>
  <si>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</si>
  <si>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</si>
  <si>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</si>
  <si>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</si>
  <si>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</si>
  <si>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</si>
  <si>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</si>
  <si>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</si>
  <si>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</si>
  <si>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</si>
  <si>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</si>
  <si>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</si>
  <si>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</si>
  <si>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</si>
  <si>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</si>
  <si>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</si>
  <si>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</si>
  <si>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</si>
  <si>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</si>
  <si>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</si>
  <si>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</si>
  <si>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</si>
  <si>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</si>
  <si>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</si>
  <si>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</si>
  <si>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</si>
  <si>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</si>
  <si>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</si>
  <si>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</si>
  <si>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</si>
  <si>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</si>
  <si>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</si>
  <si>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</si>
  <si>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</si>
  <si>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</si>
  <si>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</si>
  <si>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</si>
  <si>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</si>
  <si>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</si>
  <si>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</si>
  <si>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</si>
  <si>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</si>
  <si>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</si>
  <si>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</si>
  <si>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</si>
  <si>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</si>
  <si>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</si>
  <si>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</si>
  <si>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</si>
  <si>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</si>
  <si>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</si>
  <si>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</si>
  <si>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</si>
  <si>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</si>
  <si>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</si>
  <si>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</si>
  <si>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</si>
  <si>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</si>
  <si>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</si>
  <si>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</si>
  <si>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</si>
  <si>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</si>
  <si>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</si>
  <si>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</si>
  <si>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</si>
  <si>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</si>
  <si>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</si>
  <si>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</si>
  <si>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</si>
  <si>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</si>
  <si>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</si>
  <si>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</si>
  <si>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</si>
  <si>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</si>
  <si>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</si>
  <si>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</si>
  <si>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</si>
  <si>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</si>
  <si>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</si>
  <si>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</si>
  <si>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</si>
  <si>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</si>
  <si>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</si>
  <si>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</si>
  <si>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</si>
  <si>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</si>
  <si>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</si>
  <si>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</si>
  <si>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</si>
  <si>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</si>
  <si>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</si>
  <si>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</si>
  <si>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</si>
  <si>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</si>
  <si>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</si>
  <si>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</si>
  <si>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</si>
  <si>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</si>
  <si>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</si>
  <si>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</si>
  <si>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</si>
  <si>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</si>
  <si>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</si>
  <si>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</si>
  <si>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</si>
  <si>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</si>
  <si>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</si>
  <si>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</si>
  <si>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</si>
  <si>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</si>
  <si>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</si>
  <si>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</si>
  <si>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</si>
  <si>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</si>
  <si>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</si>
  <si>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</si>
  <si>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</si>
  <si>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</si>
  <si>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</si>
  <si>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</si>
  <si>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</si>
  <si>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</si>
  <si>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</si>
  <si>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</si>
  <si>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</si>
  <si>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</si>
  <si>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</si>
  <si>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</si>
  <si>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</si>
  <si>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</si>
  <si>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</si>
  <si>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</si>
  <si>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</si>
  <si>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</si>
  <si>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</si>
  <si>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</si>
  <si>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</si>
  <si>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</si>
  <si>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</si>
  <si>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</si>
  <si>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</si>
  <si>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</si>
  <si>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</si>
  <si>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</si>
  <si>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</si>
  <si>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</si>
  <si>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</si>
  <si>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</si>
  <si>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</si>
  <si>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</si>
  <si>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</si>
  <si>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</si>
  <si>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</si>
  <si>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</si>
  <si>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</si>
  <si>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</si>
  <si>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</si>
  <si>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</si>
  <si>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</si>
  <si>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</si>
  <si>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</si>
  <si>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</si>
  <si>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</si>
  <si>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</si>
  <si>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</si>
  <si>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</si>
  <si>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</si>
  <si>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</si>
  <si>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</si>
  <si>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</si>
  <si>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</si>
  <si>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</si>
  <si>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</si>
  <si>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</si>
  <si>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</si>
  <si>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</si>
  <si>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</si>
  <si>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</si>
  <si>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</si>
  <si>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</si>
  <si>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</si>
  <si>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</si>
  <si>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</si>
  <si>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</si>
  <si>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</si>
  <si>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</si>
  <si>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</si>
  <si>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</si>
  <si>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</si>
  <si>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</si>
  <si>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</si>
  <si>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</si>
  <si>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</si>
  <si>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</si>
  <si>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</si>
  <si>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</si>
  <si>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</si>
  <si>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</si>
  <si>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</si>
  <si>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</si>
  <si>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</si>
  <si>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</si>
  <si>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</si>
  <si>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</si>
  <si>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</si>
  <si>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</si>
  <si>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</si>
  <si>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</si>
  <si>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</si>
  <si>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</si>
  <si>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</si>
  <si>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</si>
  <si>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</si>
  <si>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</si>
  <si>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</si>
  <si>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</si>
  <si>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</si>
  <si>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</si>
  <si>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</si>
  <si>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</si>
  <si>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</si>
  <si>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</si>
  <si>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</si>
  <si>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</si>
  <si>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</si>
  <si>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</si>
  <si>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</si>
  <si>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</si>
  <si>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</si>
  <si>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</si>
  <si>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</si>
  <si>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</si>
  <si>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</si>
  <si>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</si>
  <si>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</si>
  <si>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</si>
  <si>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</si>
  <si>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</si>
  <si>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</si>
  <si>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</si>
  <si>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</si>
  <si>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</si>
  <si>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</si>
  <si>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</si>
  <si>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</si>
  <si>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</si>
  <si>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</si>
  <si>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</si>
  <si>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</si>
  <si>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</si>
  <si>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</si>
  <si>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</si>
  <si>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</si>
  <si>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</si>
  <si>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</si>
  <si>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</si>
  <si>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</si>
  <si>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</si>
  <si>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</si>
  <si>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</si>
  <si>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</si>
  <si>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</si>
  <si>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</si>
  <si>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</si>
  <si>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</si>
  <si>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</si>
  <si>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</si>
  <si>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</si>
  <si>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</si>
  <si>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</si>
  <si>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</si>
  <si>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</si>
  <si>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</si>
  <si>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</si>
  <si>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</si>
  <si>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</si>
  <si>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</si>
  <si>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</si>
  <si>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</si>
  <si>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</si>
  <si>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</si>
  <si>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</si>
  <si>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</si>
  <si>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</si>
  <si>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</si>
  <si>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</si>
  <si>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</si>
  <si>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</si>
  <si>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</si>
  <si>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</si>
  <si>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</si>
  <si>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</si>
  <si>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</si>
  <si>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</si>
  <si>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</si>
  <si>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</si>
  <si>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</si>
  <si>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</si>
  <si>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</si>
  <si>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</si>
  <si>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</si>
  <si>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</si>
  <si>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</si>
  <si>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</si>
  <si>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</si>
  <si>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</si>
  <si>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</si>
  <si>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</si>
  <si>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</si>
  <si>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</si>
  <si>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</si>
  <si>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</si>
  <si>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</si>
  <si>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</si>
  <si>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</si>
  <si>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</si>
  <si>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</si>
  <si>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</si>
  <si>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</si>
  <si>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</si>
  <si>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</si>
  <si>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</si>
  <si>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</si>
  <si>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</si>
  <si>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</si>
  <si>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</si>
  <si>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</si>
  <si>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</si>
  <si>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</si>
  <si>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</si>
  <si>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</si>
  <si>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</si>
  <si>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</si>
  <si>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</si>
  <si>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</si>
  <si>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</si>
  <si>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</si>
  <si>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</si>
  <si>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</si>
  <si>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</si>
  <si>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</si>
  <si>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</si>
  <si>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</si>
  <si>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</si>
  <si>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</si>
  <si>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</si>
  <si>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</si>
  <si>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</si>
  <si>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</si>
  <si>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</si>
  <si>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</si>
  <si>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</si>
  <si>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</si>
  <si>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</si>
  <si>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</si>
  <si>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</si>
  <si>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</si>
  <si>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</si>
  <si>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</si>
  <si>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</si>
  <si>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</si>
  <si>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</si>
  <si>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</si>
  <si>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</si>
  <si>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</si>
  <si>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</si>
  <si>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</si>
  <si>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</si>
  <si>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</si>
  <si>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</si>
  <si>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</si>
  <si>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</si>
  <si>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</si>
  <si>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</si>
  <si>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</si>
  <si>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</si>
  <si>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</si>
  <si>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</si>
  <si>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</si>
  <si>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</si>
  <si>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</si>
  <si>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</si>
  <si>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</si>
  <si>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</si>
  <si>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</si>
  <si>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</si>
  <si>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</si>
  <si>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</si>
  <si>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</si>
  <si>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</si>
  <si>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</si>
  <si>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</si>
  <si>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</si>
  <si>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</si>
  <si>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</si>
  <si>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</si>
  <si>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</si>
  <si>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</si>
  <si>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</si>
  <si>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</si>
  <si>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</si>
  <si>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</si>
  <si>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</si>
  <si>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</si>
  <si>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</si>
  <si>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</si>
  <si>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</si>
  <si>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</si>
  <si>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</si>
  <si>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</si>
  <si>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</si>
  <si>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</si>
  <si>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</si>
  <si>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</si>
  <si>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</si>
  <si>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</si>
  <si>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</si>
  <si>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</si>
  <si>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</si>
  <si>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</si>
  <si>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</si>
  <si>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</si>
  <si>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</si>
  <si>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</si>
  <si>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</si>
  <si>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</si>
  <si>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</si>
  <si>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</si>
  <si>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</si>
  <si>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</si>
  <si>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</si>
  <si>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</si>
  <si>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</si>
  <si>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</si>
  <si>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</si>
  <si>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</si>
  <si>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</si>
  <si>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</si>
  <si>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</si>
  <si>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</si>
  <si>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</si>
  <si>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</si>
  <si>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</si>
  <si>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</si>
  <si>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</si>
  <si>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</si>
  <si>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</si>
  <si>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</si>
  <si>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</si>
  <si>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</si>
  <si>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</si>
  <si>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</si>
  <si>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</si>
  <si>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</si>
  <si>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</si>
  <si>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</si>
  <si>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</si>
  <si>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</si>
  <si>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</si>
  <si>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</si>
  <si>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</si>
  <si>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</si>
  <si>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</si>
  <si>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</si>
  <si>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</si>
  <si>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</si>
  <si>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</si>
  <si>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</si>
  <si>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</si>
  <si>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</si>
  <si>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</si>
  <si>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</si>
  <si>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</si>
  <si>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</si>
  <si>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</si>
  <si>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</si>
  <si>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</si>
  <si>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</si>
  <si>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</si>
  <si>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</si>
  <si>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</si>
  <si>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</si>
  <si>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</si>
  <si>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</si>
  <si>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</si>
  <si>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</si>
  <si>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</si>
  <si>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</si>
  <si>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</si>
  <si>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</si>
  <si>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</si>
  <si>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</si>
  <si>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</si>
  <si>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</si>
  <si>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</si>
  <si>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</si>
  <si>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</si>
  <si>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</si>
  <si>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</si>
  <si>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</si>
  <si>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</si>
  <si>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</si>
  <si>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</si>
  <si>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</si>
  <si>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</si>
  <si>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</si>
  <si>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</si>
  <si>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</si>
  <si>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</si>
  <si>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</si>
  <si>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</si>
  <si>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</si>
  <si>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</si>
  <si>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</si>
  <si>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</si>
  <si>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</si>
  <si>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</si>
  <si>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</si>
  <si>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</si>
  <si>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</si>
  <si>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</si>
  <si>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</si>
  <si>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</si>
  <si>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</si>
  <si>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</si>
  <si>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</si>
  <si>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</si>
  <si>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</si>
  <si>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</si>
  <si>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</si>
  <si>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</si>
  <si>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</si>
  <si>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</si>
  <si>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</si>
  <si>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</si>
  <si>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</si>
  <si>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</si>
  <si>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</si>
  <si>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</si>
  <si>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</si>
  <si>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</si>
  <si>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</si>
  <si>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</si>
  <si>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</si>
  <si>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</si>
  <si>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</si>
  <si>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</si>
  <si>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</si>
  <si>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</si>
  <si>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</si>
  <si>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</si>
  <si>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</si>
  <si>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</si>
  <si>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</si>
  <si>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</si>
  <si>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</si>
  <si>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</si>
  <si>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</si>
  <si>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</si>
  <si>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</si>
  <si>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</si>
  <si>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</si>
  <si>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</si>
  <si>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</si>
  <si>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</si>
  <si>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</si>
  <si>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</si>
  <si>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</si>
  <si>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</si>
  <si>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</si>
  <si>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</si>
  <si>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</si>
  <si>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</si>
  <si>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</si>
  <si>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</si>
  <si>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</si>
  <si>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</si>
  <si>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</si>
  <si>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</si>
  <si>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</si>
  <si>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</si>
  <si>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</si>
  <si>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</si>
  <si>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</si>
  <si>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</si>
  <si>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</si>
  <si>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</si>
  <si>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</si>
  <si>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</si>
  <si>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</si>
  <si>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</si>
  <si>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</si>
  <si>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</si>
  <si>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</si>
  <si>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</si>
  <si>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</si>
  <si>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</si>
  <si>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</si>
  <si>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</si>
  <si>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</si>
  <si>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</si>
  <si>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</si>
  <si>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</si>
  <si>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</si>
  <si>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</si>
  <si>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</si>
  <si>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</si>
  <si>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</si>
  <si>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</si>
  <si>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</si>
  <si>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</si>
  <si>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</si>
  <si>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</si>
  <si>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</si>
  <si>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</si>
  <si>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</si>
  <si>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</si>
  <si>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</si>
  <si>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</si>
  <si>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</si>
  <si>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</si>
  <si>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</si>
  <si>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</si>
  <si>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</si>
  <si>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</si>
  <si>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</si>
  <si>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</si>
  <si>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</si>
  <si>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</si>
  <si>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</si>
  <si>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</si>
  <si>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</si>
  <si>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</si>
  <si>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</si>
  <si>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</si>
  <si>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</si>
  <si>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</si>
  <si>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</si>
  <si>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</si>
  <si>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</si>
  <si>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</si>
  <si>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</si>
  <si>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</si>
  <si>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</si>
  <si>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</si>
  <si>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</si>
  <si>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</si>
  <si>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</si>
  <si>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</si>
  <si>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</si>
  <si>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</si>
  <si>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</si>
  <si>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</si>
  <si>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</si>
  <si>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</si>
  <si>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</si>
  <si>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</si>
  <si>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</si>
  <si>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</si>
  <si>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</si>
  <si>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</si>
  <si>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</si>
  <si>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</si>
  <si>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</si>
  <si>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</si>
  <si>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</si>
  <si>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</si>
  <si>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</si>
  <si>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</si>
  <si>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</si>
  <si>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</si>
  <si>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</si>
  <si>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</si>
  <si>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</si>
  <si>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</si>
  <si>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</si>
  <si>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</si>
  <si>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</si>
  <si>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</si>
  <si>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</si>
  <si>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</si>
  <si>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</si>
  <si>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</si>
  <si>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</si>
  <si>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</si>
  <si>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</si>
  <si>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</si>
  <si>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</si>
  <si>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</si>
  <si>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</si>
  <si>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</si>
  <si>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</si>
  <si>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</si>
  <si>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</si>
  <si>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</si>
  <si>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</si>
  <si>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</si>
  <si>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</si>
  <si>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</si>
  <si>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</si>
  <si>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</si>
  <si>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</si>
  <si>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</si>
  <si>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</si>
  <si>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</si>
  <si>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</si>
  <si>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</si>
  <si>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</si>
  <si>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</si>
  <si>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</si>
  <si>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</si>
  <si>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</si>
  <si>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</si>
  <si>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</si>
  <si>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</si>
  <si>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</si>
  <si>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</si>
  <si>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</si>
  <si>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</si>
  <si>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</si>
  <si>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</si>
  <si>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</si>
  <si>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</si>
  <si>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</si>
  <si>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</si>
  <si>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</si>
  <si>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</si>
  <si>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</si>
  <si>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</si>
  <si>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</si>
  <si>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</si>
  <si>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</si>
  <si>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</si>
  <si>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</si>
  <si>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</si>
  <si>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</si>
  <si>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</si>
  <si>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</si>
  <si>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</si>
  <si>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</si>
  <si>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</si>
  <si>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</si>
  <si>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</si>
  <si>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</si>
  <si>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</si>
  <si>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</si>
  <si>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</si>
  <si>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</si>
  <si>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</si>
  <si>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</si>
  <si>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</si>
  <si>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</si>
  <si>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</si>
  <si>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</si>
  <si>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</si>
  <si>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</si>
  <si>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</si>
  <si>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</si>
  <si>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</si>
  <si>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</si>
  <si>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</si>
  <si>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</si>
  <si>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</si>
  <si>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</si>
  <si>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</si>
  <si>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</si>
  <si>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</si>
  <si>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</si>
  <si>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</si>
  <si>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</si>
  <si>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</si>
  <si>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</si>
  <si>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</si>
  <si>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</si>
  <si>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</si>
  <si>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</si>
  <si>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</si>
  <si>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</si>
  <si>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</si>
  <si>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</si>
  <si>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</si>
  <si>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</si>
  <si>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</si>
  <si>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</si>
  <si>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</si>
  <si>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</si>
  <si>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</si>
  <si>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</si>
  <si>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</si>
  <si>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</si>
  <si>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</si>
  <si>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</si>
  <si>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</si>
  <si>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</si>
  <si>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</si>
  <si>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</si>
  <si>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</si>
  <si>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</si>
  <si>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</si>
  <si>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</si>
  <si>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</si>
  <si>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</si>
  <si>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</si>
  <si>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</si>
  <si>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</si>
  <si>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</si>
  <si>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</si>
  <si>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</si>
  <si>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</si>
  <si>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</si>
  <si>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</si>
  <si>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</si>
  <si>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</si>
  <si>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</si>
  <si>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</si>
  <si>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</si>
  <si>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</si>
  <si>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</si>
  <si>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</si>
  <si>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</si>
  <si>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</si>
  <si>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</si>
  <si>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</si>
  <si>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</si>
  <si>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</si>
  <si>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</si>
  <si>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</si>
  <si>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</si>
  <si>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</si>
  <si>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</si>
  <si>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</si>
  <si>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</si>
  <si>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</si>
  <si>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</si>
  <si>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</si>
  <si>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</si>
  <si>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</si>
  <si>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</si>
  <si>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</si>
  <si>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</si>
  <si>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</si>
  <si>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</si>
  <si>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</si>
  <si>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</si>
  <si>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</si>
  <si>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</si>
  <si>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</si>
  <si>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</si>
  <si>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</si>
  <si>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</si>
  <si>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</si>
  <si>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</si>
  <si>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</si>
  <si>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</si>
  <si>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</si>
  <si>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</si>
  <si>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</si>
  <si>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</si>
  <si>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</si>
  <si>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</si>
  <si>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</si>
  <si>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</si>
  <si>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</si>
  <si>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</si>
  <si>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</si>
  <si>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</si>
  <si>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</si>
  <si>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</si>
  <si>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</si>
  <si>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</si>
  <si>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</si>
  <si>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</si>
  <si>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</si>
  <si>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</si>
  <si>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</si>
  <si>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</si>
  <si>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</si>
  <si>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</si>
  <si>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</si>
  <si>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</si>
  <si>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</si>
  <si>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</si>
  <si>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</si>
  <si>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</si>
  <si>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</si>
  <si>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</si>
  <si>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</si>
  <si>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</si>
  <si>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</si>
  <si>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</si>
  <si>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</si>
  <si>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</si>
  <si>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</si>
  <si>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</si>
  <si>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</si>
  <si>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</si>
  <si>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</si>
  <si>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</si>
  <si>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</si>
  <si>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</si>
  <si>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</si>
  <si>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</si>
  <si>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</si>
  <si>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</si>
  <si>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</si>
  <si>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</si>
  <si>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</si>
  <si>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</si>
  <si>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</si>
  <si>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</si>
  <si>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</si>
  <si>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</si>
  <si>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</si>
  <si>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</si>
  <si>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</si>
  <si>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</si>
  <si>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</si>
  <si>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</si>
  <si>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</si>
  <si>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</si>
  <si>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</si>
  <si>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</si>
  <si>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</si>
  <si>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</si>
  <si>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</si>
  <si>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</si>
  <si>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</si>
  <si>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</si>
  <si>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</si>
  <si>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</si>
  <si>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</si>
  <si>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</si>
  <si>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</si>
  <si>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</si>
  <si>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</si>
  <si>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</si>
  <si>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</si>
  <si>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</si>
  <si>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</si>
  <si>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</si>
  <si>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</si>
  <si>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</si>
  <si>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</si>
  <si>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</si>
  <si>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</si>
  <si>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</si>
  <si>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</si>
  <si>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</si>
  <si>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</si>
  <si>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</si>
  <si>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</si>
  <si>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</si>
  <si>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</si>
  <si>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</si>
  <si>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</si>
  <si>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</si>
  <si>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</si>
  <si>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</si>
  <si>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</si>
  <si>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</si>
  <si>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</si>
  <si>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</si>
  <si>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</si>
  <si>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</si>
  <si>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</si>
  <si>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</si>
  <si>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</si>
  <si>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</si>
  <si>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</si>
  <si>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</si>
  <si>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</si>
  <si>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</si>
  <si>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</si>
  <si>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</si>
  <si>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</si>
  <si>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</si>
  <si>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</si>
  <si>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</si>
  <si>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</si>
  <si>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</si>
  <si>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</si>
  <si>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</si>
  <si>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</si>
  <si>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</si>
  <si>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</si>
  <si>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</si>
  <si>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</si>
  <si>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</si>
  <si>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</si>
  <si>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</si>
  <si>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</si>
  <si>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</si>
  <si>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</si>
  <si>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</si>
  <si>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</si>
  <si>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</si>
  <si>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</si>
  <si>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</si>
  <si>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</si>
  <si>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</si>
  <si>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</si>
  <si>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</si>
  <si>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</si>
  <si>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</si>
  <si>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</si>
  <si>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</si>
  <si>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</si>
  <si>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</si>
  <si>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</si>
  <si>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</si>
  <si>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</si>
  <si>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</si>
  <si>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</si>
  <si>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</si>
  <si>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</si>
  <si>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</si>
  <si>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</si>
  <si>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</si>
  <si>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</si>
  <si>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</si>
  <si>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</si>
  <si>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</si>
  <si>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</si>
  <si>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</si>
  <si>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</si>
  <si>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</si>
  <si>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</si>
  <si>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</si>
  <si>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</si>
  <si>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</si>
  <si>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</si>
  <si>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</si>
  <si>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</si>
  <si>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</si>
  <si>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</si>
  <si>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</si>
  <si>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</si>
  <si>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</si>
  <si>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</si>
  <si>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</si>
  <si>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</si>
  <si>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</si>
  <si>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</si>
  <si>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</si>
  <si>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</si>
  <si>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</si>
  <si>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</si>
  <si>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</si>
  <si>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</si>
  <si>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</si>
  <si>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</si>
  <si>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</si>
  <si>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</si>
  <si>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</si>
  <si>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</si>
  <si>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</si>
  <si>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</si>
  <si>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</si>
  <si>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</si>
  <si>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</si>
  <si>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</si>
  <si>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</si>
  <si>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</si>
  <si>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</si>
  <si>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</si>
  <si>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</si>
  <si>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</si>
  <si>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</si>
  <si>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</si>
  <si>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</si>
  <si>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</si>
  <si>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</si>
  <si>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</si>
  <si>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</si>
  <si>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</si>
  <si>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</si>
  <si>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</si>
  <si>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</si>
  <si>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</si>
  <si>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</si>
  <si>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</si>
  <si>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</si>
  <si>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</si>
  <si>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</si>
  <si>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</si>
  <si>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</si>
  <si>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</si>
  <si>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</si>
  <si>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</si>
  <si>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</si>
  <si>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</si>
  <si>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</si>
  <si>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</si>
  <si>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</si>
  <si>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</si>
  <si>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</si>
  <si>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</si>
  <si>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</si>
  <si>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</si>
  <si>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</si>
  <si>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</si>
  <si>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</si>
  <si>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</si>
  <si>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</si>
  <si>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</si>
  <si>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</si>
  <si>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</si>
  <si>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</si>
  <si>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</si>
  <si>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</si>
  <si>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</si>
  <si>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</si>
  <si>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</si>
  <si>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</si>
  <si>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</si>
  <si>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</si>
  <si>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</si>
  <si>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</si>
  <si>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</si>
  <si>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</si>
  <si>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</si>
  <si>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</si>
  <si>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</si>
  <si>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</si>
  <si>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</si>
  <si>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</si>
  <si>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</si>
  <si>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</si>
  <si>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</si>
  <si>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</si>
  <si>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</si>
  <si>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</si>
  <si>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</si>
  <si>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</si>
  <si>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</si>
  <si>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</si>
  <si>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</si>
  <si>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</si>
  <si>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</si>
  <si>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</si>
  <si>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</si>
  <si>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</si>
  <si>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</si>
  <si>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</si>
  <si>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</si>
  <si>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</si>
  <si>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</si>
  <si>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</si>
  <si>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</si>
  <si>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</si>
  <si>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</si>
  <si>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</si>
  <si>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</si>
  <si>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</si>
  <si>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</si>
  <si>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</si>
  <si>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</si>
  <si>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</si>
  <si>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</si>
  <si>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</si>
  <si>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</si>
  <si>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</si>
  <si>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</si>
  <si>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</si>
  <si>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</si>
  <si>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</si>
  <si>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</si>
  <si>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</si>
  <si>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</si>
  <si>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</si>
  <si>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</si>
  <si>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</si>
  <si>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</si>
  <si>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</si>
  <si>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</si>
  <si>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</si>
  <si>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</si>
  <si>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</si>
  <si>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</si>
  <si>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</si>
  <si>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</si>
  <si>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</si>
  <si>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</si>
  <si>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</si>
  <si>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</si>
  <si>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</si>
  <si>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</si>
  <si>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</si>
  <si>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</si>
  <si>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</si>
  <si>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</si>
  <si>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</si>
  <si>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</si>
  <si>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</si>
  <si>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</si>
  <si>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</si>
  <si>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</si>
  <si>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</si>
  <si>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</si>
  <si>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</si>
  <si>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</si>
  <si>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</si>
  <si>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</si>
  <si>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</si>
  <si>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</si>
  <si>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</si>
  <si>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</si>
  <si>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</si>
  <si>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</si>
  <si>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</si>
  <si>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</si>
  <si>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</si>
  <si>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</si>
  <si>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</si>
  <si>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</si>
  <si>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</si>
  <si>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</si>
  <si>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</si>
  <si>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</si>
  <si>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</si>
  <si>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</si>
  <si>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</si>
  <si>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</si>
  <si>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</si>
  <si>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</si>
  <si>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</si>
  <si>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</si>
  <si>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</si>
  <si>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</si>
  <si>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</si>
  <si>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</si>
  <si>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</si>
  <si>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</si>
  <si>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</si>
  <si>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</si>
  <si>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</si>
  <si>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</si>
  <si>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</si>
  <si>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</si>
  <si>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</si>
  <si>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</si>
  <si>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</si>
  <si>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</si>
  <si>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</si>
  <si>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</si>
  <si>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</si>
  <si>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</si>
  <si>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</si>
  <si>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</si>
  <si>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</si>
  <si>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</si>
  <si>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</si>
  <si>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</si>
  <si>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</si>
  <si>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</si>
  <si>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</si>
  <si>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</si>
  <si>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</si>
  <si>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</si>
  <si>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</si>
  <si>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</si>
  <si>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</si>
  <si>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</si>
  <si>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</si>
  <si>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</si>
  <si>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</si>
  <si>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</si>
  <si>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</si>
  <si>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</si>
  <si>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</si>
  <si>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</si>
  <si>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</si>
  <si>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</si>
  <si>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</si>
  <si>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</si>
  <si>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</si>
  <si>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</si>
  <si>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</si>
  <si>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</si>
  <si>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</si>
  <si>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</si>
  <si>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</si>
  <si>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</si>
  <si>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</si>
  <si>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</si>
  <si>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</si>
  <si>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</si>
  <si>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</si>
  <si>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</si>
  <si>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</si>
  <si>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</si>
  <si>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</si>
  <si>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</si>
  <si>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</si>
  <si>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</si>
  <si>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</si>
  <si>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</si>
  <si>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</si>
  <si>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</si>
  <si>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</si>
  <si>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</si>
  <si>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</si>
  <si>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</si>
  <si>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</si>
  <si>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</si>
  <si>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</si>
  <si>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</si>
  <si>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</si>
  <si>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</si>
  <si>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</si>
  <si>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</si>
  <si>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</si>
  <si>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</si>
  <si>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</si>
  <si>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</si>
  <si>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</si>
  <si>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</si>
  <si>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</si>
  <si>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</si>
  <si>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</si>
  <si>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</si>
  <si>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</si>
  <si>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</si>
  <si>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</si>
  <si>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</si>
  <si>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</si>
  <si>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</si>
  <si>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</si>
  <si>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</si>
  <si>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</si>
  <si>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</si>
  <si>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</si>
  <si>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</si>
  <si>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</si>
  <si>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</si>
  <si>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</si>
  <si>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</si>
  <si>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</si>
  <si>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</si>
  <si>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</si>
  <si>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</si>
  <si>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</si>
  <si>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</si>
  <si>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</si>
  <si>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</si>
  <si>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</si>
  <si>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</si>
  <si>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</si>
  <si>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</si>
  <si>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</si>
  <si>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</si>
  <si>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</si>
  <si>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</si>
  <si>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</si>
  <si>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</si>
  <si>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</si>
  <si>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</si>
  <si>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</si>
  <si>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</si>
  <si>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</si>
  <si>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</si>
  <si>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</si>
  <si>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</si>
  <si>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</si>
  <si>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</si>
  <si>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</si>
  <si>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</si>
  <si>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</si>
  <si>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</si>
  <si>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</si>
  <si>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</si>
  <si>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</si>
  <si>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</si>
  <si>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</si>
  <si>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</si>
  <si>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</si>
  <si>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</si>
  <si>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</si>
  <si>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</si>
  <si>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</si>
  <si>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</si>
  <si>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</si>
  <si>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</si>
  <si>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</si>
  <si>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</si>
  <si>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</si>
  <si>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</si>
  <si>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</si>
  <si>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</si>
  <si>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</si>
  <si>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</si>
  <si>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</si>
  <si>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</si>
  <si>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</si>
  <si>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</si>
  <si>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</si>
  <si>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</si>
  <si>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</si>
  <si>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</si>
  <si>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</si>
  <si>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</si>
  <si>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</si>
  <si>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</si>
  <si>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</si>
  <si>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</si>
  <si>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</si>
  <si>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</si>
  <si>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</si>
  <si>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</si>
  <si>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</si>
  <si>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</si>
  <si>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</si>
  <si>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</si>
  <si>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</si>
  <si>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</si>
  <si>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</si>
  <si>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</si>
  <si>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</si>
  <si>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</si>
  <si>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</si>
  <si>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</si>
  <si>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</si>
  <si>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</si>
  <si>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</si>
  <si>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</si>
  <si>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</si>
  <si>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</si>
  <si>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</si>
  <si>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</si>
  <si>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</si>
  <si>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</si>
  <si>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</si>
  <si>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</si>
  <si>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</si>
  <si>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</si>
  <si>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</si>
  <si>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</si>
  <si>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</si>
  <si>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</si>
  <si>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</si>
  <si>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</si>
  <si>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</si>
  <si>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</si>
  <si>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</si>
  <si>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</si>
  <si>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</si>
  <si>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</si>
  <si>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</si>
  <si>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</si>
  <si>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</si>
  <si>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</si>
  <si>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</si>
  <si>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</si>
  <si>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</si>
  <si>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</si>
  <si>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</si>
  <si>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</si>
  <si>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</si>
  <si>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</si>
  <si>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</si>
  <si>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</si>
  <si>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</si>
  <si>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</si>
  <si>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</si>
  <si>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</si>
  <si>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</si>
  <si>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</si>
  <si>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</si>
  <si>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</si>
  <si>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</si>
  <si>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</si>
  <si>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</si>
  <si>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</si>
  <si>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</si>
  <si>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</si>
  <si>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</si>
  <si>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</si>
  <si>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</si>
  <si>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</si>
  <si>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</si>
  <si>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</si>
  <si>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</si>
  <si>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</si>
  <si>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</si>
  <si>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</si>
  <si>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</si>
  <si>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</si>
  <si>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</si>
  <si>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</si>
  <si>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</si>
  <si>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</si>
  <si>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</si>
  <si>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</si>
  <si>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</si>
  <si>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</si>
  <si>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</si>
  <si>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</si>
  <si>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</si>
  <si>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</si>
  <si>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</si>
  <si>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</si>
  <si>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</si>
  <si>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</si>
  <si>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</si>
  <si>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</si>
  <si>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</si>
  <si>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</si>
  <si>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</si>
  <si>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</si>
  <si>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</si>
  <si>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</si>
  <si>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</si>
  <si>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</si>
  <si>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</si>
  <si>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</si>
  <si>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</si>
  <si>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</si>
  <si>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</si>
  <si>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</si>
  <si>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</si>
  <si>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</si>
  <si>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</si>
  <si>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</si>
  <si>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</si>
  <si>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</si>
  <si>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</si>
  <si>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</si>
  <si>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</si>
  <si>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</si>
  <si>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</si>
  <si>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</si>
  <si>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</si>
  <si>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</si>
  <si>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</si>
  <si>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</si>
  <si>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</si>
  <si>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</si>
  <si>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</si>
  <si>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</si>
  <si>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</si>
  <si>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</si>
  <si>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</si>
  <si>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</si>
  <si>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</si>
  <si>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</si>
  <si>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</si>
  <si>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</si>
  <si>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</si>
  <si>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</si>
  <si>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</si>
  <si>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</si>
  <si>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</si>
  <si>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</si>
  <si>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</si>
  <si>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</si>
  <si>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</si>
  <si>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</si>
  <si>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</si>
  <si>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</si>
  <si>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</si>
  <si>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</si>
  <si>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</si>
  <si>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</si>
  <si>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</si>
  <si>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</si>
  <si>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</si>
  <si>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</si>
  <si>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</si>
  <si>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</si>
  <si>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</si>
  <si>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</si>
  <si>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</si>
  <si>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</si>
  <si>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</si>
  <si>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</si>
  <si>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</si>
  <si>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</si>
  <si>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</si>
  <si>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</si>
  <si>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</si>
  <si>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</si>
  <si>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</si>
  <si>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</si>
  <si>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</si>
  <si>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</si>
  <si>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</si>
  <si>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</si>
  <si>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</si>
  <si>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</si>
  <si>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</si>
  <si>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</si>
  <si>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</si>
  <si>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</si>
  <si>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</si>
  <si>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</si>
  <si>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</si>
  <si>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</si>
  <si>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</si>
  <si>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</si>
  <si>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</si>
  <si>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</si>
  <si>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</si>
  <si>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</si>
  <si>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</si>
  <si>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</si>
  <si>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</si>
  <si>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</si>
  <si>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</si>
  <si>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</si>
  <si>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</si>
  <si>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</si>
  <si>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</si>
  <si>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</si>
  <si>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</si>
  <si>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</si>
  <si>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</si>
  <si>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</si>
  <si>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</si>
  <si>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</si>
  <si>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</si>
  <si>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</si>
  <si>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</si>
  <si>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</si>
  <si>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</si>
  <si>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</si>
  <si>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</si>
  <si>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</si>
  <si>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</si>
  <si>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</si>
  <si>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</si>
  <si>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</si>
  <si>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</si>
  <si>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</si>
  <si>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</si>
  <si>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</si>
  <si>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</si>
  <si>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</si>
  <si>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</si>
  <si>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</si>
  <si>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</si>
  <si>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</si>
  <si>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</si>
  <si>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</si>
  <si>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</si>
  <si>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</si>
  <si>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</si>
  <si>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</si>
  <si>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</si>
  <si>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</si>
  <si>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</si>
  <si>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</si>
  <si>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</si>
  <si>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</si>
  <si>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</si>
  <si>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</si>
  <si>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</si>
  <si>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</si>
  <si>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</si>
  <si>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</si>
  <si>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</si>
  <si>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</si>
  <si>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</si>
  <si>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</si>
  <si>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</si>
  <si>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</si>
  <si>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</si>
  <si>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</si>
  <si>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</si>
  <si>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</si>
  <si>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</si>
  <si>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</si>
  <si>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</si>
  <si>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</si>
  <si>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</si>
  <si>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</si>
  <si>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</si>
  <si>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</si>
  <si>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</si>
  <si>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</si>
  <si>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</si>
  <si>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</si>
  <si>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</si>
  <si>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</si>
  <si>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</si>
  <si>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</si>
  <si>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</si>
  <si>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</si>
  <si>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</si>
  <si>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</si>
  <si>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</si>
  <si>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</si>
  <si>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</si>
  <si>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</si>
  <si>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</si>
  <si>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</si>
  <si>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</si>
  <si>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</si>
  <si>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</si>
  <si>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</si>
  <si>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</si>
  <si>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</si>
  <si>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</si>
  <si>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</si>
  <si>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</si>
  <si>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</si>
  <si>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</si>
  <si>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</si>
  <si>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</si>
  <si>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</si>
  <si>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</si>
  <si>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</si>
  <si>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</si>
  <si>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</si>
  <si>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</si>
  <si>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</si>
  <si>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</si>
  <si>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</si>
  <si>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</si>
  <si>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</si>
  <si>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</si>
  <si>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</si>
  <si>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</si>
  <si>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</si>
  <si>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</si>
  <si>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</si>
  <si>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</si>
  <si>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</si>
  <si>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</si>
  <si>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</si>
  <si>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</si>
  <si>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</si>
  <si>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</si>
  <si>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</si>
  <si>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</si>
  <si>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</si>
  <si>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</si>
  <si>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</si>
  <si>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</si>
  <si>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</si>
  <si>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</si>
  <si>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</si>
  <si>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</si>
  <si>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</si>
  <si>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</si>
  <si>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</si>
  <si>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</si>
  <si>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</si>
  <si>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</si>
  <si>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</si>
  <si>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</si>
  <si>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</si>
  <si>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</si>
  <si>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</si>
  <si>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</si>
  <si>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</si>
  <si>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</si>
  <si>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</si>
  <si>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</si>
  <si>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</si>
  <si>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</si>
  <si>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</si>
  <si>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</si>
  <si>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</si>
  <si>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</si>
  <si>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</si>
  <si>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</si>
  <si>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</si>
  <si>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</si>
  <si>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</si>
  <si>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</si>
  <si>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</si>
  <si>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</si>
  <si>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</si>
  <si>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</si>
  <si>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</si>
  <si>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</si>
  <si>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</si>
  <si>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</si>
  <si>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</si>
  <si>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</si>
  <si>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</si>
  <si>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</si>
  <si>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</si>
  <si>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</si>
  <si>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</si>
  <si>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</si>
  <si>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</si>
  <si>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</si>
  <si>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</si>
  <si>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</si>
  <si>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</si>
  <si>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</si>
  <si>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</si>
  <si>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</si>
  <si>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</si>
  <si>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</si>
  <si>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</si>
  <si>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</si>
  <si>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</si>
  <si>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</si>
  <si>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</si>
  <si>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</si>
  <si>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</si>
  <si>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</si>
  <si>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</si>
  <si>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</si>
  <si>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</si>
  <si>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</si>
  <si>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</si>
  <si>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</si>
  <si>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</si>
  <si>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</si>
  <si>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</si>
  <si>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</si>
  <si>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</si>
  <si>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</si>
  <si>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</si>
  <si>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</si>
  <si>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</si>
  <si>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</si>
  <si>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</si>
  <si>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</si>
  <si>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</si>
  <si>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</si>
  <si>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</si>
  <si>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</si>
  <si>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</si>
  <si>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</si>
  <si>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</si>
  <si>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</si>
  <si>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</si>
  <si>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</si>
  <si>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</si>
  <si>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</si>
  <si>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</si>
  <si>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</si>
  <si>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</si>
  <si>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</si>
  <si>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</si>
  <si>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</si>
  <si>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</si>
  <si>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</si>
  <si>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</si>
  <si>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</si>
  <si>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</si>
  <si>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</si>
  <si>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</si>
  <si>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</si>
  <si>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</si>
  <si>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</si>
  <si>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</si>
  <si>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</si>
  <si>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</si>
  <si>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</si>
  <si>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</si>
  <si>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</si>
  <si>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</si>
  <si>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</si>
  <si>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</si>
  <si>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</si>
  <si>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</si>
  <si>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</si>
  <si>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</si>
  <si>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</si>
  <si>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</si>
  <si>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</si>
  <si>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</si>
  <si>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</si>
  <si>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</si>
  <si>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</si>
  <si>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</si>
  <si>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</si>
  <si>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</si>
  <si>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</si>
  <si>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</si>
  <si>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</si>
  <si>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</si>
  <si>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</si>
  <si>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</si>
  <si>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</si>
  <si>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</si>
  <si>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</si>
  <si>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</si>
  <si>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</si>
  <si>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</si>
  <si>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</si>
  <si>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</si>
  <si>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</si>
  <si>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</si>
  <si>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</si>
  <si>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</si>
  <si>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</si>
  <si>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</si>
  <si>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</si>
  <si>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</si>
  <si>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</si>
  <si>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</si>
  <si>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</si>
  <si>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</si>
  <si>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</si>
  <si>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</si>
  <si>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</si>
  <si>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</si>
  <si>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</si>
  <si>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</si>
  <si>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</si>
  <si>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</si>
  <si>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</si>
  <si>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</si>
  <si>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</si>
  <si>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</si>
  <si>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</si>
  <si>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</si>
  <si>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</si>
  <si>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</si>
  <si>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</si>
  <si>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</si>
  <si>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</si>
  <si>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</si>
  <si>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</si>
  <si>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</si>
  <si>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</si>
  <si>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</si>
  <si>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</si>
  <si>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</si>
  <si>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</si>
  <si>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</si>
  <si>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</si>
  <si>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</si>
  <si>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</si>
  <si>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</si>
  <si>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</si>
  <si>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</si>
  <si>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</si>
  <si>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</si>
  <si>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</si>
  <si>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</si>
  <si>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</si>
  <si>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</si>
  <si>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</si>
  <si>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</si>
  <si>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</si>
  <si>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</si>
  <si>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</si>
  <si>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</si>
  <si>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</si>
  <si>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</si>
  <si>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</si>
  <si>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</si>
  <si>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</si>
  <si>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</si>
  <si>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</si>
  <si>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</si>
  <si>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</si>
  <si>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</si>
  <si>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</si>
  <si>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</si>
  <si>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</si>
  <si>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</si>
  <si>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</si>
  <si>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</si>
  <si>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</si>
  <si>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</si>
  <si>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</si>
  <si>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</si>
  <si>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</si>
  <si>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</si>
  <si>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</si>
  <si>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</si>
  <si>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</si>
  <si>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</si>
  <si>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</si>
  <si>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</si>
  <si>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</si>
  <si>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</si>
  <si>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</si>
  <si>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</si>
  <si>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</si>
  <si>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</si>
  <si>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</si>
  <si>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</si>
  <si>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</si>
  <si>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</si>
  <si>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</si>
  <si>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</si>
  <si>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</si>
  <si>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</si>
  <si>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</si>
  <si>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</si>
  <si>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</si>
  <si>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</si>
  <si>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</si>
  <si>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</si>
  <si>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</si>
  <si>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</si>
  <si>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</si>
  <si>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</si>
  <si>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</si>
  <si>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</si>
  <si>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</si>
  <si>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</si>
  <si>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</si>
  <si>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</si>
  <si>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</si>
  <si>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</si>
  <si>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</si>
  <si>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</si>
  <si>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</si>
  <si>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</si>
  <si>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</si>
  <si>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</si>
  <si>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</si>
  <si>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</si>
  <si>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</si>
  <si>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</si>
  <si>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</si>
  <si>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</si>
  <si>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</si>
  <si>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</si>
  <si>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</si>
  <si>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</si>
  <si>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</si>
  <si>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</si>
  <si>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</si>
  <si>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</si>
  <si>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</si>
  <si>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</si>
  <si>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</si>
  <si>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</si>
  <si>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</si>
  <si>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</si>
  <si>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</si>
  <si>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</si>
  <si>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</si>
  <si>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</si>
  <si>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</si>
  <si>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</si>
  <si>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</si>
  <si>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</si>
  <si>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</si>
  <si>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</si>
  <si>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</si>
  <si>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</si>
  <si>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</si>
  <si>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</si>
  <si>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</si>
  <si>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</si>
  <si>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</si>
  <si>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</si>
  <si>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</si>
  <si>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</si>
  <si>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</si>
  <si>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</si>
  <si>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</si>
  <si>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</si>
  <si>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</si>
  <si>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</si>
  <si>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</si>
  <si>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</si>
  <si>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</si>
  <si>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</si>
  <si>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</si>
  <si>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</si>
  <si>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</si>
  <si>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</si>
  <si>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</si>
  <si>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</si>
  <si>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</si>
  <si>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</si>
  <si>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</si>
  <si>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</si>
  <si>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</si>
  <si>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</si>
  <si>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</si>
  <si>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</si>
  <si>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</si>
  <si>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</si>
  <si>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</si>
  <si>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</si>
  <si>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</si>
  <si>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</si>
  <si>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</si>
  <si>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</si>
  <si>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</si>
  <si>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</si>
  <si>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</si>
  <si>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</si>
  <si>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</si>
  <si>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</si>
  <si>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</si>
  <si>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</si>
  <si>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</si>
  <si>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</si>
  <si>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</si>
  <si>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</si>
  <si>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</si>
  <si>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</si>
  <si>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</si>
  <si>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</si>
  <si>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</si>
  <si>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</si>
  <si>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</si>
  <si>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</si>
  <si>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</si>
  <si>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</si>
  <si>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</si>
  <si>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</si>
  <si>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</si>
  <si>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</si>
  <si>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</si>
  <si>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</si>
  <si>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</si>
  <si>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</si>
  <si>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</si>
  <si>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</si>
  <si>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</si>
  <si>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</si>
  <si>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</si>
  <si>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</si>
  <si>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</si>
  <si>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</si>
  <si>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</si>
  <si>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</si>
  <si>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</si>
  <si>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</si>
  <si>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</si>
  <si>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</si>
  <si>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</si>
  <si>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</si>
  <si>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</si>
  <si>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</si>
  <si>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</si>
  <si>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</si>
  <si>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</si>
  <si>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</si>
  <si>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</si>
  <si>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</si>
  <si>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</si>
  <si>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</si>
  <si>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</si>
  <si>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</si>
  <si>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</si>
  <si>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</si>
  <si>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</si>
  <si>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</si>
  <si>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</si>
  <si>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</si>
  <si>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</si>
  <si>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</si>
  <si>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</si>
  <si>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</si>
  <si>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</si>
  <si>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</si>
  <si>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</si>
  <si>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</si>
  <si>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</si>
  <si>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</si>
  <si>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</si>
  <si>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</si>
  <si>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</si>
  <si>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</si>
  <si>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</si>
  <si>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</si>
  <si>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</si>
  <si>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</si>
  <si>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</si>
  <si>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</si>
  <si>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</si>
  <si>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</si>
  <si>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</si>
  <si>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</si>
  <si>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</si>
  <si>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</si>
  <si>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</si>
  <si>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</si>
  <si>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</si>
  <si>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</si>
  <si>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</si>
  <si>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</si>
  <si>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</si>
  <si>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</si>
  <si>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</si>
  <si>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</si>
  <si>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</si>
  <si>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</si>
  <si>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</si>
  <si>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</si>
  <si>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</si>
  <si>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</si>
  <si>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</si>
  <si>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</si>
  <si>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</si>
  <si>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</si>
  <si>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</si>
  <si>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</si>
  <si>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</si>
  <si>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</si>
  <si>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</si>
  <si>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</si>
  <si>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</si>
  <si>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</si>
  <si>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</si>
  <si>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</si>
  <si>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</si>
  <si>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</si>
  <si>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</si>
  <si>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</si>
  <si>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</si>
  <si>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</si>
  <si>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</si>
  <si>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</si>
  <si>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</si>
  <si>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</si>
  <si>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</si>
  <si>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</si>
  <si>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</si>
  <si>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</si>
  <si>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</si>
  <si>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</si>
  <si>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</si>
  <si>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</si>
  <si>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</si>
  <si>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</si>
  <si>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</si>
  <si>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</si>
  <si>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</si>
  <si>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</si>
  <si>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</si>
  <si>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</si>
  <si>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</si>
  <si>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</si>
  <si>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</si>
  <si>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</si>
  <si>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</si>
  <si>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</si>
  <si>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</si>
  <si>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</si>
  <si>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</si>
  <si>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</si>
  <si>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</si>
  <si>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</si>
  <si>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</si>
  <si>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</si>
  <si>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</si>
  <si>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</si>
  <si>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</si>
  <si>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</si>
  <si>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</si>
  <si>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</si>
  <si>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</si>
  <si>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</si>
  <si>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</si>
  <si>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</si>
  <si>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</si>
  <si>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</si>
  <si>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</si>
  <si>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</si>
  <si>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</si>
  <si>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</si>
  <si>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</si>
  <si>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</si>
  <si>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</si>
  <si>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</si>
  <si>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</si>
  <si>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</si>
  <si>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</si>
  <si>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</si>
  <si>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</si>
  <si>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</si>
  <si>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</si>
  <si>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</si>
  <si>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</si>
  <si>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</si>
  <si>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</si>
  <si>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</si>
  <si>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</si>
  <si>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</si>
  <si>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</si>
  <si>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</si>
  <si>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</si>
  <si>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</si>
  <si>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</si>
  <si>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</si>
  <si>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</si>
  <si>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</si>
  <si>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</si>
  <si>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</si>
  <si>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</si>
  <si>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</si>
  <si>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</si>
  <si>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</si>
  <si>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</si>
  <si>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</si>
  <si>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</si>
  <si>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</si>
  <si>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</si>
  <si>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</si>
  <si>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</si>
  <si>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</si>
  <si>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</si>
  <si>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</si>
  <si>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</si>
  <si>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</si>
  <si>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</si>
  <si>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</si>
  <si>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</si>
  <si>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</si>
  <si>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</si>
  <si>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</si>
  <si>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</si>
  <si>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</si>
  <si>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</si>
  <si>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</si>
  <si>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</si>
  <si>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</si>
  <si>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</si>
  <si>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</si>
  <si>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</si>
  <si>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</si>
  <si>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</si>
  <si>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</si>
  <si>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</si>
  <si>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</si>
  <si>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</si>
  <si>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</si>
  <si>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</si>
  <si>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</si>
  <si>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</si>
  <si>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</si>
  <si>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</si>
  <si>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</si>
  <si>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</si>
  <si>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</si>
  <si>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</si>
  <si>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</si>
  <si>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</si>
  <si>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</si>
  <si>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</si>
  <si>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</si>
  <si>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</si>
  <si>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</si>
  <si>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</si>
  <si>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</si>
  <si>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</si>
  <si>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</si>
  <si>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</si>
  <si>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</si>
  <si>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</si>
  <si>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</si>
  <si>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</si>
  <si>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</si>
  <si>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</si>
  <si>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</si>
  <si>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</si>
  <si>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</si>
  <si>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</si>
  <si>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</si>
  <si>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</si>
  <si>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</si>
  <si>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</si>
  <si>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</si>
  <si>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</si>
  <si>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</si>
  <si>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</si>
  <si>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</si>
  <si>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</si>
  <si>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</si>
  <si>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</si>
  <si>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</si>
  <si>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</si>
  <si>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</si>
  <si>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</si>
  <si>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</si>
  <si>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</si>
  <si>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</si>
  <si>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</si>
  <si>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</si>
  <si>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</si>
  <si>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</si>
  <si>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</si>
  <si>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</si>
  <si>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</si>
  <si>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</si>
  <si>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</si>
  <si>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</si>
  <si>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</si>
  <si>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</si>
  <si>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</si>
  <si>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</si>
  <si>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</si>
  <si>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</si>
  <si>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</si>
  <si>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</si>
  <si>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</si>
  <si>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</si>
  <si>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</si>
  <si>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</si>
  <si>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</si>
  <si>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</si>
  <si>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</si>
  <si>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</si>
  <si>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</si>
  <si>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</si>
  <si>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</si>
  <si>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</si>
  <si>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</si>
  <si>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</si>
  <si>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</si>
  <si>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</si>
  <si>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</si>
  <si>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</si>
  <si>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</si>
  <si>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</si>
  <si>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</si>
  <si>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</si>
  <si>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</si>
  <si>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</si>
  <si>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</si>
  <si>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</si>
  <si>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</si>
  <si>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</si>
  <si>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</si>
  <si>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</si>
  <si>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</si>
  <si>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</si>
  <si>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</si>
  <si>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</si>
  <si>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</si>
  <si>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</si>
  <si>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</si>
  <si>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</si>
  <si>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</si>
  <si>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</si>
  <si>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</si>
  <si>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</si>
  <si>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</si>
  <si>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</si>
  <si>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</si>
  <si>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</si>
  <si>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</si>
  <si>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</si>
  <si>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</si>
  <si>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</si>
  <si>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</si>
  <si>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</si>
  <si>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</si>
  <si>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</si>
  <si>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</si>
  <si>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</si>
  <si>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</si>
  <si>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</si>
  <si>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</si>
  <si>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</si>
  <si>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</si>
  <si>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</si>
  <si>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</si>
  <si>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</si>
  <si>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</si>
  <si>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</si>
  <si>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</si>
  <si>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</si>
  <si>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</si>
  <si>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</si>
  <si>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</si>
  <si>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</si>
  <si>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</si>
  <si>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</si>
  <si>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</si>
  <si>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</si>
  <si>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</si>
  <si>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</si>
  <si>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</si>
  <si>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</si>
  <si>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</si>
  <si>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</si>
  <si>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</si>
  <si>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</si>
  <si>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</si>
  <si>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</si>
  <si>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</si>
  <si>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</si>
  <si>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</si>
  <si>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</si>
  <si>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</si>
  <si>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</si>
  <si>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</si>
  <si>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</si>
  <si>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</si>
  <si>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</si>
  <si>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</si>
  <si>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</si>
  <si>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</si>
  <si>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</si>
  <si>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</si>
  <si>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</si>
  <si>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</si>
  <si>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</si>
  <si>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</si>
  <si>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</si>
  <si>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</si>
  <si>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</si>
  <si>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</si>
  <si>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</si>
  <si>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</si>
  <si>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</si>
  <si>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</si>
  <si>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</si>
  <si>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</si>
  <si>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</si>
  <si>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</si>
  <si>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</si>
  <si>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</si>
  <si>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</si>
  <si>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</si>
  <si>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</si>
  <si>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</si>
  <si>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</si>
  <si>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</si>
  <si>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</si>
  <si>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</si>
  <si>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</si>
  <si>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</si>
  <si>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</si>
  <si>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</si>
  <si>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</si>
  <si>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</si>
  <si>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</si>
  <si>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</si>
  <si>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</si>
  <si>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</si>
  <si>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</si>
  <si>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</si>
  <si>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</si>
  <si>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</si>
  <si>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</si>
  <si>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</si>
  <si>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</si>
  <si>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</si>
  <si>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</si>
  <si>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</si>
  <si>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</si>
  <si>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</si>
  <si>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</si>
  <si>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</si>
  <si>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</si>
  <si>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</si>
  <si>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</si>
  <si>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</si>
  <si>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</si>
  <si>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</si>
  <si>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</si>
  <si>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</si>
  <si>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</si>
  <si>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</si>
  <si>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</si>
  <si>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</si>
  <si>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</si>
  <si>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</si>
  <si>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</si>
  <si>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</si>
  <si>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</si>
  <si>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</si>
  <si>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</si>
  <si>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</si>
  <si>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</si>
  <si>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</si>
  <si>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</si>
  <si>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</si>
  <si>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</si>
  <si>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</si>
  <si>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</si>
  <si>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</si>
  <si>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</si>
  <si>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</si>
  <si>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</si>
  <si>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</si>
  <si>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</si>
  <si>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</si>
  <si>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</si>
  <si>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</si>
  <si>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</si>
  <si>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</si>
  <si>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</si>
  <si>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</si>
  <si>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</si>
  <si>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</si>
  <si>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</si>
  <si>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</si>
  <si>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</si>
  <si>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</si>
  <si>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</si>
  <si>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</si>
  <si>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</si>
  <si>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</si>
  <si>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</si>
  <si>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</si>
  <si>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</si>
  <si>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</si>
  <si>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</si>
  <si>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</si>
  <si>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</si>
  <si>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</si>
  <si>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</si>
  <si>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</si>
  <si>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</si>
  <si>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</si>
  <si>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</si>
  <si>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</si>
  <si>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</si>
  <si>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</si>
  <si>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</si>
  <si>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</si>
  <si>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</si>
  <si>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</si>
  <si>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</si>
  <si>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</si>
  <si>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</si>
  <si>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</si>
  <si>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</si>
  <si>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</si>
  <si>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</si>
  <si>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</si>
  <si>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</si>
  <si>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</si>
  <si>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</si>
  <si>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</si>
  <si>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</si>
  <si>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</si>
  <si>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</si>
  <si>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</si>
  <si>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</si>
  <si>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</si>
  <si>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</si>
  <si>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</si>
  <si>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</si>
  <si>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</si>
  <si>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</si>
  <si>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</si>
  <si>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</si>
  <si>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</si>
  <si>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</si>
  <si>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</si>
  <si>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</si>
  <si>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</si>
  <si>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</si>
  <si>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</si>
  <si>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</si>
  <si>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</si>
  <si>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</si>
  <si>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</si>
  <si>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</si>
  <si>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</si>
  <si>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</si>
  <si>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</si>
  <si>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</si>
  <si>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</si>
  <si>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</si>
  <si>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</si>
  <si>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</si>
  <si>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</si>
  <si>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</si>
  <si>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</si>
  <si>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</si>
  <si>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</si>
  <si>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</si>
  <si>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</si>
  <si>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</si>
  <si>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</si>
  <si>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</si>
  <si>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</si>
  <si>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</si>
  <si>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</si>
  <si>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</si>
  <si>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</si>
  <si>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</si>
  <si>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</si>
  <si>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</si>
  <si>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</si>
  <si>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</si>
  <si>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</si>
  <si>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</si>
  <si>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</si>
  <si>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</si>
  <si>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</si>
  <si>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</si>
  <si>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</si>
  <si>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</si>
  <si>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</si>
  <si>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</si>
  <si>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</si>
  <si>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</si>
  <si>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</si>
  <si>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</si>
  <si>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</si>
  <si>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</si>
  <si>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</si>
  <si>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</si>
  <si>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</si>
  <si>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</si>
  <si>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</si>
  <si>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</si>
  <si>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</si>
  <si>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</si>
  <si>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</si>
  <si>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</si>
  <si>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</si>
  <si>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</si>
  <si>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</si>
  <si>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</si>
  <si>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</si>
  <si>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</si>
  <si>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</si>
  <si>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</si>
  <si>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</si>
  <si>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</si>
  <si>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</si>
  <si>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</si>
  <si>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</si>
  <si>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</si>
  <si>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</si>
  <si>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</si>
  <si>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</si>
  <si>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</si>
  <si>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</si>
  <si>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</si>
  <si>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</si>
  <si>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</si>
  <si>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</si>
  <si>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</si>
  <si>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</si>
  <si>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</si>
  <si>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</si>
  <si>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</si>
  <si>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</si>
  <si>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</si>
  <si>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</si>
  <si>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</si>
  <si>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</si>
  <si>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</si>
  <si>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</si>
  <si>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</si>
  <si>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</si>
  <si>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</si>
  <si>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</si>
  <si>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</si>
  <si>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</si>
  <si>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</si>
  <si>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</si>
  <si>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</si>
  <si>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</si>
  <si>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</si>
  <si>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</si>
  <si>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</si>
  <si>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</si>
  <si>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</si>
  <si>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</si>
  <si>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</si>
  <si>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</si>
  <si>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</si>
  <si>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</si>
  <si>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</si>
  <si>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</si>
  <si>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</si>
  <si>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</si>
  <si>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</si>
  <si>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</si>
  <si>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</si>
  <si>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</si>
  <si>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</si>
  <si>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</si>
  <si>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</si>
  <si>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</si>
  <si>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</si>
  <si>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</si>
  <si>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</si>
  <si>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</si>
  <si>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</si>
  <si>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</si>
  <si>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</si>
  <si>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</si>
  <si>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</si>
  <si>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</si>
  <si>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</si>
  <si>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</si>
  <si>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</si>
  <si>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</si>
  <si>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</si>
  <si>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</si>
  <si>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</si>
  <si>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</si>
  <si>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</si>
  <si>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</si>
  <si>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</si>
  <si>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</si>
  <si>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</si>
  <si>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</si>
  <si>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</si>
  <si>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</si>
  <si>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</si>
  <si>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</si>
  <si>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</si>
  <si>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</si>
  <si>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</si>
  <si>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</si>
  <si>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</si>
  <si>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</si>
  <si>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</si>
  <si>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</si>
  <si>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</si>
  <si>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</si>
  <si>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</si>
  <si>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</si>
  <si>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</si>
  <si>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</si>
  <si>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</si>
  <si>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</si>
  <si>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</si>
  <si>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</si>
  <si>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</si>
  <si>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</si>
  <si>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</si>
  <si>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</si>
  <si>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</si>
  <si>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</si>
  <si>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</si>
  <si>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</si>
  <si>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</si>
  <si>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</si>
  <si>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</si>
  <si>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</si>
  <si>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</si>
  <si>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</si>
  <si>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</si>
  <si>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</si>
  <si>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</si>
  <si>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</si>
  <si>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</si>
  <si>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</si>
  <si>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</si>
  <si>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</si>
  <si>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</si>
  <si>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</si>
  <si>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</si>
  <si>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</si>
  <si>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</si>
  <si>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</si>
  <si>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</si>
  <si>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</si>
  <si>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</si>
  <si>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</si>
  <si>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</si>
  <si>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</si>
  <si>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</si>
  <si>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</si>
  <si>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</si>
  <si>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</si>
  <si>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</si>
  <si>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</si>
  <si>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</si>
  <si>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</si>
  <si>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</si>
  <si>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</si>
  <si>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</si>
  <si>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</si>
  <si>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</si>
  <si>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</si>
  <si>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</si>
  <si>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</si>
  <si>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</si>
  <si>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</si>
  <si>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</si>
  <si>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</si>
  <si>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</si>
  <si>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</si>
  <si>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</si>
  <si>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</si>
  <si>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</si>
  <si>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</si>
  <si>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</si>
  <si>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</si>
  <si>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</si>
  <si>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</si>
  <si>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</si>
  <si>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</si>
  <si>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</si>
  <si>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</si>
  <si>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</si>
  <si>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</si>
  <si>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</si>
  <si>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</si>
  <si>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</si>
  <si>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</si>
  <si>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</si>
  <si>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</si>
  <si>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</si>
  <si>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</si>
  <si>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</si>
  <si>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</si>
  <si>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</si>
  <si>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</si>
  <si>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</si>
  <si>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</si>
  <si>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</si>
  <si>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</si>
  <si>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</si>
  <si>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</si>
  <si>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</si>
  <si>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</si>
  <si>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</si>
  <si>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</si>
  <si>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</si>
  <si>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</si>
  <si>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</si>
  <si>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</si>
  <si>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</si>
  <si>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</si>
  <si>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</si>
  <si>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</si>
  <si>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</si>
  <si>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</si>
  <si>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</si>
  <si>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</si>
  <si>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</si>
  <si>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</si>
  <si>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</si>
  <si>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</si>
  <si>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</si>
  <si>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</si>
  <si>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</si>
  <si>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</si>
  <si>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</si>
  <si>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</si>
  <si>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</si>
  <si>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</si>
  <si>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</si>
  <si>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</si>
  <si>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</si>
  <si>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</si>
  <si>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</si>
  <si>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</si>
  <si>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</si>
  <si>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</si>
  <si>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</si>
  <si>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</si>
  <si>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</si>
  <si>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</si>
  <si>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</si>
  <si>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</si>
  <si>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</si>
  <si>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</si>
  <si>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</si>
  <si>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</si>
  <si>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</si>
  <si>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</si>
  <si>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</si>
  <si>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</si>
  <si>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</si>
  <si>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</si>
  <si>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</si>
  <si>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</si>
  <si>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</si>
  <si>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</si>
  <si>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</si>
  <si>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</si>
  <si>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</si>
  <si>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</si>
  <si>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</si>
  <si>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</si>
  <si>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</si>
  <si>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</si>
  <si>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</si>
  <si>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</si>
  <si>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</si>
  <si>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</si>
  <si>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</si>
  <si>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</si>
  <si>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</si>
  <si>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</si>
  <si>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</si>
  <si>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</si>
  <si>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</si>
  <si>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</si>
  <si>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</si>
  <si>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</si>
  <si>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</si>
  <si>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</si>
  <si>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</si>
  <si>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</si>
  <si>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</si>
  <si>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</si>
  <si>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</si>
  <si>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</si>
  <si>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</si>
  <si>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</si>
  <si>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</si>
  <si>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</si>
  <si>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</si>
  <si>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</si>
  <si>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</si>
  <si>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</si>
  <si>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</si>
  <si>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</si>
  <si>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</si>
  <si>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</si>
  <si>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</si>
  <si>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</si>
  <si>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</si>
  <si>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</si>
  <si>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</si>
  <si>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</si>
  <si>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</si>
  <si>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</si>
  <si>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</si>
  <si>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</si>
  <si>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</si>
  <si>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</si>
  <si>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</si>
  <si>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</si>
  <si>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</si>
  <si>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</si>
  <si>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</si>
  <si>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</si>
  <si>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</si>
  <si>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</si>
  <si>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</si>
  <si>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</si>
  <si>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</si>
  <si>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</si>
  <si>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</si>
  <si>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</si>
  <si>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</si>
  <si>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</si>
  <si>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</si>
  <si>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</si>
  <si>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</si>
  <si>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</si>
  <si>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</si>
  <si>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</si>
  <si>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</si>
  <si>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</si>
  <si>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</si>
  <si>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</si>
  <si>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</si>
  <si>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</si>
  <si>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</si>
  <si>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</si>
  <si>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</si>
  <si>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</si>
  <si>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</si>
  <si>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</si>
  <si>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</si>
  <si>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</si>
  <si>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</si>
  <si>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</si>
  <si>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</si>
  <si>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</si>
  <si>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</si>
  <si>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</si>
  <si>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</si>
  <si>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</si>
  <si>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</si>
  <si>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</si>
  <si>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</si>
  <si>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</si>
  <si>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</si>
  <si>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</si>
  <si>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</si>
  <si>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</si>
  <si>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</si>
  <si>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</si>
  <si>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</si>
  <si>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</si>
  <si>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</si>
  <si>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</si>
  <si>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</si>
  <si>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</si>
  <si>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</si>
  <si>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</si>
  <si>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</si>
  <si>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</si>
  <si>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</si>
  <si>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</si>
  <si>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</si>
  <si>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</si>
  <si>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</si>
  <si>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</si>
  <si>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</si>
  <si>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</si>
  <si>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</si>
  <si>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</si>
  <si>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</si>
  <si>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</si>
  <si>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</si>
  <si>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</si>
  <si>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</si>
  <si>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</si>
  <si>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</si>
  <si>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</si>
  <si>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</si>
  <si>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</si>
  <si>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</si>
  <si>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</si>
  <si>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</si>
  <si>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</si>
  <si>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</si>
  <si>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</si>
  <si>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</si>
  <si>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</si>
  <si>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</si>
  <si>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</si>
  <si>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</si>
  <si>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</si>
  <si>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</si>
  <si>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</si>
  <si>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</si>
  <si>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</si>
  <si>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</si>
  <si>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</si>
  <si>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</si>
  <si>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</si>
  <si>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</si>
  <si>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</si>
  <si>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</si>
  <si>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</si>
  <si>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</si>
  <si>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</si>
  <si>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</si>
  <si>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</si>
  <si>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</si>
  <si>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</si>
  <si>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</si>
  <si>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</si>
  <si>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</si>
  <si>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</si>
  <si>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</si>
  <si>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</si>
  <si>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</si>
  <si>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</si>
  <si>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</si>
  <si>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</si>
  <si>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</si>
  <si>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</si>
  <si>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</si>
  <si>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</si>
  <si>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</si>
  <si>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</si>
  <si>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</si>
  <si>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</si>
  <si>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</si>
  <si>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</si>
  <si>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</si>
  <si>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</si>
  <si>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</si>
  <si>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</si>
  <si>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</si>
  <si>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</si>
  <si>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</si>
  <si>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</si>
  <si>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</si>
  <si>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</si>
  <si>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</si>
  <si>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</si>
  <si>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</si>
  <si>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</si>
  <si>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</si>
  <si>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</si>
  <si>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</si>
  <si>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</si>
  <si>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</si>
  <si>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</si>
  <si>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</si>
  <si>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</si>
  <si>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</si>
  <si>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</si>
  <si>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</si>
  <si>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</si>
  <si>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</si>
  <si>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</si>
  <si>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</si>
  <si>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</si>
  <si>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</si>
  <si>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</si>
  <si>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</si>
  <si>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</si>
  <si>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</si>
  <si>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</si>
  <si>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</si>
  <si>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</si>
  <si>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</si>
  <si>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</si>
  <si>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</si>
  <si>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</si>
  <si>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</si>
  <si>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</si>
  <si>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</si>
  <si>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</si>
  <si>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</si>
  <si>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</si>
  <si>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</si>
  <si>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</si>
  <si>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</si>
  <si>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</si>
  <si>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</si>
  <si>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</si>
  <si>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</si>
  <si>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</si>
  <si>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</si>
  <si>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</si>
  <si>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</si>
  <si>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</si>
  <si>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</si>
  <si>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</si>
  <si>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</si>
  <si>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</si>
  <si>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</si>
  <si>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</si>
  <si>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</si>
  <si>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</si>
  <si>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</si>
  <si>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</si>
  <si>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</si>
  <si>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</si>
  <si>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</si>
  <si>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</si>
  <si>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</si>
  <si>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</si>
  <si>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</si>
  <si>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</si>
  <si>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</si>
  <si>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</si>
  <si>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</si>
  <si>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</si>
  <si>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</si>
  <si>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</si>
  <si>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</si>
  <si>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</si>
  <si>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</si>
  <si>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</si>
  <si>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</si>
  <si>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</si>
  <si>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</si>
  <si>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</si>
  <si>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</si>
  <si>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</si>
  <si>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</si>
  <si>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</si>
  <si>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</si>
  <si>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</si>
  <si>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</si>
  <si>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</si>
  <si>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</si>
  <si>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</si>
  <si>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</si>
  <si>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</si>
  <si>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</si>
  <si>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</si>
  <si>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</si>
  <si>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</si>
  <si>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</si>
  <si>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</si>
  <si>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</si>
  <si>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</si>
  <si>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</si>
  <si>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</si>
  <si>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</si>
  <si>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</si>
  <si>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</si>
  <si>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</si>
  <si>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</si>
  <si>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</si>
  <si>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</si>
  <si>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</si>
  <si>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</si>
  <si>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</si>
  <si>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</si>
  <si>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</si>
  <si>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</si>
  <si>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</si>
  <si>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</si>
  <si>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</si>
  <si>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</si>
  <si>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</si>
  <si>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</si>
  <si>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</si>
  <si>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</si>
  <si>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</si>
  <si>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</si>
  <si>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</si>
  <si>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</si>
  <si>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</si>
  <si>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</si>
  <si>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</si>
  <si>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</si>
  <si>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</si>
  <si>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</si>
  <si>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</si>
  <si>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</si>
  <si>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</si>
  <si>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</si>
  <si>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</si>
  <si>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</si>
  <si>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</si>
  <si>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</si>
  <si>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</si>
  <si>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</si>
  <si>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</si>
  <si>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</si>
  <si>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</si>
  <si>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</si>
  <si>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</si>
  <si>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</si>
  <si>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</si>
  <si>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</si>
  <si>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</si>
  <si>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</si>
  <si>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</si>
  <si>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</si>
  <si>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</si>
  <si>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</si>
  <si>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</si>
  <si>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</si>
  <si>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</si>
  <si>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</si>
  <si>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</si>
  <si>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</si>
  <si>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</si>
  <si>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</si>
  <si>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</si>
  <si>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</si>
  <si>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</si>
  <si>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</si>
  <si>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</si>
  <si>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</si>
  <si>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</si>
  <si>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</si>
  <si>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</si>
  <si>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</si>
  <si>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</si>
  <si>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</si>
  <si>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</si>
  <si>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</si>
  <si>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</si>
  <si>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</si>
  <si>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</si>
  <si>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</si>
  <si>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</si>
  <si>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</si>
  <si>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</si>
  <si>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</si>
  <si>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</si>
  <si>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</si>
  <si>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</si>
  <si>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</si>
  <si>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</si>
  <si>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</si>
  <si>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</si>
  <si>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</si>
  <si>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</si>
  <si>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</si>
  <si>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</si>
  <si>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</si>
  <si>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</si>
  <si>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</si>
  <si>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</si>
  <si>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</si>
  <si>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</si>
  <si>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</si>
  <si>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</si>
  <si>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</si>
  <si>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</si>
  <si>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</si>
  <si>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</si>
  <si>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</si>
  <si>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</si>
  <si>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</si>
  <si>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</si>
  <si>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</si>
  <si>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</si>
  <si>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</si>
  <si>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</si>
  <si>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</si>
  <si>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</si>
  <si>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</si>
  <si>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</si>
  <si>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</si>
  <si>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</si>
  <si>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</si>
  <si>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</si>
  <si>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</si>
  <si>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</si>
  <si>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</si>
  <si>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</si>
  <si>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</si>
  <si>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</si>
  <si>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</si>
  <si>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</si>
  <si>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</si>
  <si>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</si>
  <si>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</si>
  <si>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</si>
  <si>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</si>
  <si>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</si>
  <si>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</si>
  <si>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</si>
  <si>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</si>
  <si>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</si>
  <si>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</si>
  <si>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</si>
  <si>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</si>
  <si>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</si>
  <si>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</si>
  <si>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</si>
  <si>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</si>
  <si>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</si>
  <si>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</si>
  <si>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</si>
  <si>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</si>
  <si>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</si>
  <si>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</si>
  <si>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</si>
  <si>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</si>
  <si>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</si>
  <si>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</si>
  <si>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</si>
  <si>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</si>
  <si>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</si>
  <si>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</si>
  <si>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</si>
  <si>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</si>
  <si>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</si>
  <si>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</si>
  <si>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</si>
  <si>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</si>
  <si>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</si>
  <si>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</si>
  <si>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</si>
  <si>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</si>
  <si>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</si>
  <si>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</si>
  <si>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</si>
  <si>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</si>
  <si>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</si>
  <si>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</si>
  <si>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</si>
  <si>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</si>
  <si>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</si>
  <si>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</si>
  <si>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</si>
  <si>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</si>
  <si>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</si>
  <si>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</si>
  <si>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</si>
  <si>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</si>
  <si>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</si>
  <si>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</si>
  <si>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</si>
  <si>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</si>
  <si>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</si>
  <si>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</si>
  <si>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</si>
  <si>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</si>
  <si>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</si>
  <si>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</si>
  <si>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</si>
  <si>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</si>
  <si>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</si>
  <si>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</si>
  <si>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</si>
  <si>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</si>
  <si>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</si>
  <si>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</si>
  <si>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</si>
  <si>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</si>
  <si>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</si>
  <si>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</si>
  <si>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</si>
  <si>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</si>
  <si>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</si>
  <si>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</si>
  <si>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</si>
  <si>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</si>
  <si>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</si>
  <si>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</si>
  <si>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</si>
  <si>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</si>
  <si>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</si>
  <si>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</si>
  <si>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</si>
  <si>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</si>
  <si>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</si>
  <si>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</si>
  <si>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</si>
  <si>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</si>
  <si>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</si>
  <si>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</si>
  <si>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</si>
  <si>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</si>
  <si>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</si>
  <si>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</si>
  <si>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</si>
  <si>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</si>
  <si>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</si>
  <si>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</si>
  <si>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</si>
  <si>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</si>
  <si>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</si>
  <si>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</si>
  <si>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</si>
  <si>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</si>
  <si>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</si>
  <si>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</si>
  <si>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</si>
  <si>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</si>
  <si>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</si>
  <si>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</si>
  <si>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</si>
  <si>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</si>
  <si>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</si>
  <si>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</si>
  <si>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</si>
  <si>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</si>
  <si>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</si>
  <si>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</si>
  <si>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</si>
  <si>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</si>
  <si>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</si>
  <si>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</si>
  <si>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</si>
  <si>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</si>
  <si>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</si>
  <si>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</si>
  <si>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</si>
  <si>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</si>
  <si>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</si>
  <si>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</si>
  <si>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</si>
  <si>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</si>
  <si>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</si>
  <si>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</si>
  <si>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</si>
  <si>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</si>
  <si>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</si>
  <si>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</si>
  <si>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</si>
  <si>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</si>
  <si>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</si>
  <si>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</si>
  <si>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</si>
  <si>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</si>
  <si>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</si>
  <si>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</si>
  <si>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</si>
  <si>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</si>
  <si>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</si>
  <si>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</si>
  <si>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</si>
  <si>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</si>
  <si>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</si>
  <si>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</si>
  <si>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</si>
  <si>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</si>
  <si>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</si>
  <si>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</si>
  <si>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</si>
  <si>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</si>
  <si>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</si>
  <si>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</si>
  <si>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</si>
  <si>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</si>
  <si>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</si>
  <si>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</si>
  <si>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</si>
  <si>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</si>
  <si>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</si>
  <si>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</si>
  <si>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</si>
  <si>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</si>
  <si>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</si>
  <si>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</si>
  <si>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</si>
  <si>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</si>
  <si>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</si>
  <si>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</si>
  <si>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</si>
  <si>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</si>
  <si>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</si>
  <si>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</si>
  <si>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</si>
  <si>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</si>
  <si>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</si>
  <si>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</si>
  <si>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</si>
  <si>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</si>
  <si>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</si>
  <si>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</si>
  <si>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</si>
  <si>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</si>
  <si>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</si>
  <si>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</si>
  <si>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</si>
  <si>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</si>
  <si>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</si>
  <si>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</si>
  <si>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</si>
  <si>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</si>
  <si>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</si>
  <si>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</si>
  <si>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</si>
  <si>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</si>
  <si>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</si>
  <si>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</si>
  <si>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</si>
  <si>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</si>
  <si>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</si>
  <si>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</si>
  <si>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</si>
  <si>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</si>
  <si>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</si>
  <si>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</si>
  <si>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</si>
  <si>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</si>
  <si>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</si>
  <si>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</si>
  <si>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</si>
  <si>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</si>
  <si>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</si>
  <si>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</si>
  <si>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</si>
  <si>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</si>
  <si>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</si>
  <si>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</si>
  <si>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</si>
  <si>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</si>
  <si>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</si>
  <si>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</si>
  <si>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</si>
  <si>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</si>
  <si>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</si>
  <si>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</si>
  <si>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</si>
  <si>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</si>
  <si>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</si>
  <si>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</si>
  <si>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</si>
  <si>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</si>
  <si>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</si>
  <si>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</si>
  <si>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</si>
  <si>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</si>
  <si>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</si>
  <si>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</si>
  <si>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</si>
  <si>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</si>
  <si>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</si>
  <si>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</si>
  <si>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</si>
  <si>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</si>
  <si>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</si>
  <si>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</si>
  <si>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</si>
  <si>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</si>
  <si>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</si>
  <si>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</si>
  <si>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</si>
  <si>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</si>
  <si>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</si>
  <si>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</si>
  <si>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</si>
  <si>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</si>
  <si>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</si>
  <si>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</si>
  <si>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</si>
  <si>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</si>
  <si>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</si>
  <si>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</si>
  <si>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</si>
  <si>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</si>
  <si>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</si>
  <si>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</si>
  <si>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</si>
  <si>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</si>
  <si>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</si>
  <si>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</si>
  <si>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</si>
  <si>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</si>
  <si>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</si>
  <si>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</si>
  <si>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</si>
  <si>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</si>
  <si>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</si>
  <si>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</si>
  <si>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</si>
  <si>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</si>
  <si>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</si>
  <si>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</si>
  <si>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</si>
  <si>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</si>
  <si>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</si>
  <si>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</si>
  <si>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</si>
  <si>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</si>
  <si>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</si>
  <si>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</si>
  <si>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</si>
  <si>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</si>
  <si>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</si>
  <si>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</si>
  <si>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</si>
  <si>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</si>
  <si>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</si>
  <si>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</si>
  <si>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</si>
  <si>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</si>
  <si>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</si>
  <si>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</si>
  <si>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</si>
  <si>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</si>
  <si>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</si>
  <si>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</si>
  <si>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</si>
  <si>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</si>
  <si>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</si>
  <si>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</si>
  <si>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</si>
  <si>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</si>
  <si>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</si>
  <si>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</si>
  <si>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</si>
  <si>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</si>
  <si>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</si>
  <si>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</si>
  <si>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</si>
  <si>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</si>
  <si>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</si>
  <si>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</si>
  <si>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</si>
  <si>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</si>
  <si>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</si>
  <si>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</si>
  <si>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</si>
  <si>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</si>
  <si>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</si>
  <si>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</si>
  <si>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</si>
  <si>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</si>
  <si>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</si>
  <si>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</si>
  <si>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</si>
  <si>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</si>
  <si>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</si>
  <si>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</si>
  <si>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</si>
  <si>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</si>
  <si>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</si>
  <si>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</si>
  <si>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</si>
  <si>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</si>
  <si>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</si>
  <si>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</si>
  <si>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</si>
  <si>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</si>
  <si>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</si>
  <si>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</si>
  <si>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</si>
  <si>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</si>
  <si>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</si>
  <si>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</si>
  <si>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</si>
  <si>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</si>
  <si>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</si>
  <si>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</si>
  <si>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</si>
  <si>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</si>
  <si>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</si>
  <si>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</si>
  <si>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</si>
  <si>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</si>
  <si>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</si>
  <si>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</si>
  <si>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</si>
  <si>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</si>
  <si>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</si>
  <si>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</si>
  <si>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</si>
  <si>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</si>
  <si>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</si>
  <si>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</si>
  <si>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</si>
  <si>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</si>
  <si>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</si>
  <si>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</si>
  <si>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</si>
  <si>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</si>
  <si>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</si>
  <si>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</si>
  <si>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</si>
  <si>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</si>
  <si>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</si>
  <si>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</si>
  <si>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</si>
  <si>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</si>
  <si>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</si>
  <si>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</si>
  <si>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</si>
  <si>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</si>
  <si>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</si>
  <si>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</si>
  <si>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</si>
  <si>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</si>
  <si>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</si>
  <si>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</si>
  <si>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</si>
  <si>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</si>
  <si>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</si>
  <si>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</si>
  <si>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</si>
  <si>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</si>
  <si>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</si>
  <si>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</si>
  <si>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</si>
  <si>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</si>
  <si>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</si>
  <si>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</si>
  <si>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</si>
  <si>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</si>
  <si>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</si>
  <si>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</si>
  <si>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</si>
  <si>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</si>
  <si>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</si>
  <si>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</si>
  <si>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</si>
  <si>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</si>
  <si>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</si>
  <si>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</si>
  <si>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</si>
  <si>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</si>
  <si>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</si>
  <si>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</si>
  <si>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</si>
  <si>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</si>
  <si>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</si>
  <si>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</si>
  <si>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</si>
  <si>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</si>
  <si>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</si>
  <si>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</si>
  <si>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</si>
  <si>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</si>
  <si>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</si>
  <si>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</si>
  <si>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</si>
  <si>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</si>
  <si>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</si>
  <si>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</si>
  <si>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</si>
  <si>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</si>
  <si>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</si>
  <si>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</si>
  <si>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</si>
  <si>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</si>
  <si>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</si>
  <si>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</si>
  <si>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</si>
  <si>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</si>
  <si>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</si>
  <si>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</si>
  <si>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</si>
  <si>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</si>
  <si>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</si>
  <si>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</si>
  <si>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</si>
  <si>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</si>
  <si>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</si>
  <si>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</si>
  <si>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</si>
  <si>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</si>
  <si>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</si>
  <si>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</si>
  <si>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</si>
  <si>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</si>
  <si>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</si>
  <si>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</si>
  <si>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</si>
  <si>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</si>
  <si>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</si>
  <si>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</si>
  <si>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</si>
  <si>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</si>
  <si>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</si>
  <si>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</si>
  <si>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</si>
  <si>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</si>
  <si>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</si>
  <si>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</si>
  <si>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</si>
  <si>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</si>
  <si>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</si>
  <si>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</si>
  <si>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</si>
  <si>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</si>
  <si>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</si>
  <si>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</si>
  <si>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</si>
  <si>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</si>
  <si>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</si>
  <si>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</si>
  <si>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</si>
  <si>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</si>
  <si>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</si>
  <si>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</si>
  <si>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</si>
  <si>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</si>
  <si>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</si>
  <si>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</si>
  <si>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</si>
  <si>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</si>
  <si>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</si>
  <si>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</si>
  <si>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</si>
  <si>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</si>
  <si>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</si>
  <si>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</si>
  <si>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</si>
  <si>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</si>
  <si>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</si>
  <si>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</si>
  <si>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</si>
  <si>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</si>
  <si>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</si>
  <si>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</si>
  <si>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</si>
  <si>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</si>
  <si>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</si>
  <si>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</si>
  <si>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</si>
  <si>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</si>
  <si>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</si>
  <si>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</si>
  <si>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</si>
  <si>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</si>
  <si>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</si>
  <si>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</si>
  <si>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</si>
  <si>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</si>
  <si>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</si>
  <si>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</si>
  <si>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</si>
  <si>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</si>
  <si>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</si>
  <si>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</si>
  <si>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</si>
  <si>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</si>
  <si>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</si>
  <si>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</si>
  <si>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</si>
  <si>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</si>
  <si>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</si>
  <si>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</si>
  <si>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</si>
  <si>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</si>
  <si>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</si>
  <si>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</si>
  <si>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</si>
  <si>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</si>
  <si>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</si>
  <si>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</si>
  <si>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</si>
  <si>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</si>
  <si>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</si>
  <si>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</si>
  <si>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</si>
  <si>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</si>
  <si>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</si>
  <si>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</si>
  <si>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</si>
  <si>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</si>
  <si>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</si>
  <si>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</si>
  <si>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</si>
  <si>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</si>
  <si>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</si>
  <si>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</si>
  <si>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</si>
  <si>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</si>
  <si>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</si>
  <si>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</si>
  <si>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</si>
  <si>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</si>
  <si>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</si>
  <si>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</si>
  <si>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</si>
  <si>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</si>
  <si>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</si>
  <si>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</si>
  <si>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</si>
  <si>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</si>
  <si>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</si>
  <si>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</si>
  <si>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</si>
  <si>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</si>
  <si>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</si>
  <si>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</si>
  <si>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</si>
  <si>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</si>
  <si>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</si>
  <si>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</si>
  <si>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</si>
  <si>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</si>
  <si>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</si>
  <si>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</si>
  <si>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</si>
  <si>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</si>
  <si>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</si>
  <si>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</si>
  <si>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</si>
  <si>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</si>
  <si>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</si>
  <si>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</si>
  <si>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</si>
  <si>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</si>
  <si>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</si>
  <si>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</si>
  <si>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</si>
  <si>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</si>
  <si>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</si>
  <si>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</si>
  <si>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</si>
  <si>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</si>
  <si>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</si>
  <si>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</si>
  <si>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</si>
  <si>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</si>
  <si>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</si>
  <si>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</si>
  <si>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</si>
  <si>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</si>
  <si>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</si>
  <si>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</si>
  <si>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</si>
  <si>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</si>
  <si>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</si>
  <si>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</si>
  <si>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</si>
  <si>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</si>
  <si>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</si>
  <si>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</si>
  <si>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</si>
  <si>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</si>
  <si>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</si>
  <si>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</si>
  <si>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</si>
  <si>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</si>
  <si>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</si>
  <si>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</si>
  <si>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</si>
  <si>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</si>
  <si>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</si>
  <si>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</si>
  <si>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</si>
  <si>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</si>
  <si>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</si>
  <si>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</si>
  <si>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</si>
  <si>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</si>
  <si>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</si>
  <si>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</si>
  <si>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</si>
  <si>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</si>
  <si>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</si>
  <si>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</si>
  <si>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</si>
  <si>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</si>
  <si>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</si>
  <si>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</si>
  <si>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</si>
  <si>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</si>
  <si>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</si>
  <si>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</si>
  <si>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</si>
  <si>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</si>
  <si>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</si>
  <si>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</si>
  <si>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</si>
  <si>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</si>
  <si>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</si>
  <si>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</si>
  <si>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</si>
  <si>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</si>
  <si>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</si>
  <si>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</si>
  <si>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</si>
  <si>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</si>
  <si>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</si>
  <si>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</si>
  <si>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</si>
  <si>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</si>
  <si>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</si>
  <si>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</si>
  <si>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</si>
  <si>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</si>
  <si>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</si>
  <si>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</si>
  <si>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</si>
  <si>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</si>
  <si>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</si>
  <si>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</si>
  <si>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</si>
  <si>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</si>
  <si>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</si>
  <si>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</si>
  <si>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</si>
  <si>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</si>
  <si>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</si>
  <si>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</si>
  <si>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</si>
  <si>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</si>
  <si>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</si>
  <si>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</si>
  <si>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</si>
  <si>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</si>
  <si>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</si>
  <si>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</si>
  <si>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</si>
  <si>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</si>
  <si>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</si>
  <si>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</si>
  <si>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</si>
  <si>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</si>
  <si>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</si>
  <si>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</si>
  <si>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</si>
  <si>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</si>
  <si>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</si>
  <si>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</si>
  <si>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</si>
  <si>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</si>
  <si>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</si>
  <si>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</si>
  <si>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</si>
  <si>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</si>
  <si>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</si>
  <si>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</si>
  <si>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</si>
  <si>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</si>
  <si>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</si>
  <si>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</si>
  <si>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</si>
  <si>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</si>
  <si>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</si>
  <si>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</si>
  <si>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</si>
  <si>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</si>
  <si>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</si>
  <si>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</si>
  <si>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</si>
  <si>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</si>
  <si>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</si>
  <si>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</si>
  <si>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</si>
  <si>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</si>
  <si>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</si>
  <si>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</si>
  <si>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</si>
  <si>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</si>
  <si>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</si>
  <si>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</si>
  <si>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</si>
  <si>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</si>
  <si>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</si>
  <si>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</si>
  <si>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</si>
  <si>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</si>
  <si>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</si>
  <si>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</si>
  <si>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</si>
  <si>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</si>
  <si>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</si>
  <si>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</si>
  <si>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</si>
  <si>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</si>
  <si>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</si>
  <si>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</si>
  <si>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</si>
  <si>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</si>
  <si>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</si>
  <si>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</si>
  <si>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</si>
  <si>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</si>
  <si>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</si>
  <si>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</si>
  <si>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</si>
  <si>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</si>
  <si>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</si>
  <si>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</si>
  <si>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</si>
  <si>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</si>
  <si>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</si>
  <si>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</si>
  <si>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</si>
  <si>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</si>
  <si>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</si>
  <si>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</si>
  <si>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</si>
  <si>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</si>
  <si>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</si>
  <si>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</si>
  <si>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</si>
  <si>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</si>
  <si>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</si>
  <si>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</si>
  <si>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</si>
  <si>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</si>
  <si>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</si>
  <si>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</si>
  <si>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</si>
  <si>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</si>
  <si>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</si>
  <si>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</si>
  <si>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</si>
  <si>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</si>
  <si>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</si>
  <si>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</si>
  <si>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</si>
  <si>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</si>
  <si>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</si>
  <si>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</si>
  <si>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</si>
  <si>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</si>
  <si>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</si>
  <si>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</si>
  <si>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</si>
  <si>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</si>
  <si>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</si>
  <si>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</si>
  <si>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</si>
  <si>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</si>
  <si>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</si>
  <si>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</si>
  <si>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</si>
  <si>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</si>
  <si>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</si>
  <si>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</si>
  <si>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</si>
  <si>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</si>
  <si>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</si>
  <si>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</si>
  <si>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</si>
  <si>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</si>
  <si>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</si>
  <si>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</si>
  <si>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</si>
  <si>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</si>
  <si>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</si>
  <si>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</si>
  <si>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</si>
  <si>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</si>
  <si>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</si>
  <si>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</si>
  <si>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</si>
  <si>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</si>
  <si>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</si>
  <si>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</si>
  <si>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</si>
  <si>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</si>
  <si>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</si>
  <si>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</si>
  <si>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</si>
  <si>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</si>
  <si>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</si>
  <si>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</si>
  <si>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</si>
  <si>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</si>
  <si>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</si>
  <si>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</si>
  <si>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</si>
  <si>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</si>
  <si>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</si>
  <si>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</si>
  <si>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</si>
  <si>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</si>
  <si>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</si>
  <si>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</si>
  <si>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</si>
  <si>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</si>
  <si>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</si>
  <si>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</si>
  <si>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</si>
  <si>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</si>
  <si>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</si>
  <si>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</si>
  <si>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</si>
  <si>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</si>
  <si>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</si>
  <si>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</si>
  <si>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</si>
  <si>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</si>
  <si>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</si>
  <si>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</si>
  <si>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</si>
  <si>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</si>
  <si>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</si>
  <si>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</si>
  <si>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</si>
  <si>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</si>
  <si>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</si>
  <si>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</si>
  <si>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</si>
  <si>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</si>
  <si>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</si>
  <si>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</si>
  <si>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</si>
  <si>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</si>
  <si>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</si>
  <si>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</si>
  <si>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</si>
  <si>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</si>
  <si>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</si>
  <si>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</si>
  <si>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</si>
  <si>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</si>
  <si>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</si>
  <si>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</si>
  <si>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</si>
  <si>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</si>
  <si>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</si>
  <si>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</si>
  <si>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</si>
  <si>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</si>
  <si>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</si>
  <si>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</si>
  <si>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</si>
  <si>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</si>
  <si>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</si>
  <si>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</si>
  <si>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</si>
  <si>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</si>
  <si>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</si>
  <si>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</si>
  <si>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</si>
  <si>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</si>
  <si>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</si>
  <si>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</si>
  <si>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</si>
  <si>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</si>
  <si>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</si>
  <si>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</si>
  <si>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</si>
  <si>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</si>
  <si>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</si>
  <si>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</si>
  <si>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</si>
  <si>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</si>
  <si>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</si>
  <si>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</si>
  <si>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</si>
  <si>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</si>
  <si>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</si>
  <si>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</si>
  <si>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</si>
  <si>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</si>
  <si>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</si>
  <si>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</si>
  <si>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</si>
  <si>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</si>
  <si>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</si>
  <si>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</si>
  <si>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</si>
  <si>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</si>
  <si>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</si>
  <si>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</si>
  <si>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</si>
  <si>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</si>
  <si>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</si>
  <si>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</si>
  <si>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</si>
  <si>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</si>
  <si>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</si>
  <si>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</si>
  <si>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</si>
  <si>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</si>
  <si>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</si>
  <si>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</si>
  <si>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</si>
  <si>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</si>
  <si>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</si>
  <si>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</si>
  <si>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</si>
  <si>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</si>
  <si>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</si>
  <si>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</si>
  <si>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</si>
  <si>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</si>
  <si>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</si>
  <si>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</si>
  <si>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</si>
  <si>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</si>
  <si>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</si>
  <si>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</si>
  <si>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</si>
  <si>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</si>
  <si>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</si>
  <si>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</si>
  <si>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</si>
  <si>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</si>
  <si>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</si>
  <si>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</si>
  <si>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</si>
  <si>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</si>
  <si>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</si>
  <si>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</si>
  <si>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</si>
  <si>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</si>
  <si>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</si>
  <si>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</si>
  <si>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</si>
  <si>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</si>
  <si>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</si>
  <si>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</si>
  <si>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</si>
  <si>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</si>
  <si>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</si>
  <si>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</si>
  <si>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</si>
  <si>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</si>
  <si>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</si>
  <si>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</si>
  <si>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</si>
  <si>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</si>
  <si>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</si>
  <si>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</si>
  <si>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</si>
  <si>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</si>
  <si>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</si>
  <si>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</si>
  <si>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</si>
  <si>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</si>
  <si>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</si>
  <si>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</si>
  <si>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</si>
  <si>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</si>
  <si>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</si>
  <si>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</si>
  <si>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</si>
  <si>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</si>
  <si>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</si>
  <si>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</si>
  <si>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</si>
  <si>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</si>
  <si>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</si>
  <si>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</si>
  <si>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</si>
  <si>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</si>
  <si>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</si>
  <si>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</si>
  <si>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</si>
  <si>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</si>
  <si>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</si>
  <si>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</si>
  <si>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</si>
  <si>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</si>
  <si>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</si>
  <si>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</si>
  <si>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</si>
  <si>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</si>
  <si>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</si>
  <si>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</si>
  <si>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</si>
  <si>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</si>
  <si>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</si>
  <si>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</si>
  <si>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</si>
  <si>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</si>
  <si>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</si>
  <si>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</si>
  <si>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</si>
  <si>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</si>
  <si>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</si>
  <si>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</si>
  <si>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</si>
  <si>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</si>
  <si>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</si>
  <si>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</si>
  <si>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</si>
  <si>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</si>
  <si>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</si>
  <si>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</si>
  <si>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</si>
  <si>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</si>
  <si>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</si>
  <si>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</si>
  <si>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</si>
  <si>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</si>
  <si>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</si>
  <si>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</si>
  <si>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</si>
  <si>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</si>
  <si>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</si>
  <si>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</si>
  <si>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</si>
  <si>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</si>
  <si>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</si>
  <si>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</si>
  <si>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</si>
  <si>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</si>
  <si>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</si>
  <si>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</si>
  <si>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</si>
  <si>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</si>
  <si>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</si>
  <si>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</si>
  <si>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</si>
  <si>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</si>
  <si>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</si>
  <si>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</si>
  <si>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</si>
  <si>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</si>
  <si>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</si>
  <si>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</si>
  <si>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</si>
  <si>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</si>
  <si>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</si>
  <si>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</si>
  <si>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</si>
  <si>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</si>
  <si>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</si>
  <si>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</si>
  <si>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</si>
  <si>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</si>
  <si>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</si>
  <si>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</si>
  <si>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</si>
  <si>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</si>
  <si>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</si>
  <si>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</si>
  <si>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</si>
  <si>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</si>
  <si>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</si>
  <si>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</si>
  <si>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</si>
  <si>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</si>
  <si>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</si>
  <si>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</si>
  <si>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</si>
  <si>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</si>
  <si>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</si>
  <si>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</si>
  <si>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</si>
  <si>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</si>
  <si>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</si>
  <si>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</si>
  <si>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</si>
  <si>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</si>
  <si>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</si>
  <si>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</si>
  <si>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</si>
  <si>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</si>
  <si>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</si>
  <si>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</si>
  <si>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</si>
  <si>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</si>
  <si>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</si>
  <si>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</si>
  <si>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</si>
  <si>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</si>
  <si>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</si>
  <si>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</si>
  <si>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</si>
  <si>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</si>
  <si>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</si>
  <si>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</si>
  <si>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</si>
  <si>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</si>
  <si>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</si>
  <si>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</si>
  <si>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</si>
  <si>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</si>
  <si>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</si>
  <si>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</si>
  <si>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</si>
  <si>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</si>
  <si>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</si>
  <si>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</si>
  <si>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</si>
  <si>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</si>
  <si>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</si>
  <si>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</si>
  <si>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</si>
  <si>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</si>
  <si>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</si>
  <si>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</si>
  <si>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</si>
  <si>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</si>
  <si>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</si>
  <si>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</si>
  <si>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</si>
  <si>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</si>
  <si>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</si>
  <si>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</si>
  <si>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</si>
  <si>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</si>
  <si>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</si>
  <si>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</si>
  <si>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</si>
  <si>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</si>
  <si>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</si>
  <si>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</si>
  <si>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</si>
  <si>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</si>
  <si>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</si>
  <si>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</si>
  <si>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</si>
  <si>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</si>
  <si>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</si>
  <si>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</si>
  <si>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</si>
  <si>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</si>
  <si>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</si>
  <si>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</si>
  <si>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</si>
  <si>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</si>
  <si>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</si>
  <si>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</si>
  <si>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</si>
  <si>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</si>
  <si>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</si>
  <si>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</si>
  <si>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</si>
  <si>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</si>
  <si>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</si>
  <si>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</si>
  <si>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</si>
  <si>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</si>
  <si>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</si>
  <si>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</si>
  <si>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</si>
  <si>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</si>
  <si>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</si>
  <si>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</si>
  <si>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</si>
  <si>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</si>
  <si>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</si>
  <si>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</si>
  <si>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</si>
  <si>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</si>
  <si>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</si>
  <si>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</si>
  <si>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</si>
  <si>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</si>
  <si>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</si>
  <si>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</si>
  <si>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</si>
  <si>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</si>
  <si>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</si>
  <si>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</si>
  <si>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</si>
  <si>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</si>
  <si>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</si>
  <si>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</si>
  <si>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</si>
  <si>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</si>
  <si>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</si>
  <si>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</si>
  <si>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</si>
  <si>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</si>
  <si>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</si>
  <si>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</si>
  <si>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</si>
  <si>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</si>
  <si>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</si>
  <si>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</si>
  <si>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</si>
  <si>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</si>
  <si>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</si>
  <si>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</si>
  <si>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</si>
  <si>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</si>
  <si>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</si>
  <si>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</si>
  <si>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</si>
  <si>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</si>
  <si>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</si>
  <si>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</si>
  <si>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</si>
  <si>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</si>
  <si>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</si>
  <si>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</si>
  <si>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</si>
  <si>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</si>
  <si>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</si>
  <si>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</si>
  <si>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</si>
  <si>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</si>
  <si>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</si>
  <si>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</si>
  <si>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</si>
  <si>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</si>
  <si>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</si>
  <si>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</si>
  <si>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</si>
  <si>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</si>
  <si>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</si>
  <si>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</si>
  <si>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</si>
  <si>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</si>
  <si>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</si>
  <si>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</si>
  <si>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</si>
  <si>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</si>
  <si>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</si>
  <si>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</si>
  <si>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</si>
  <si>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</si>
  <si>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</si>
  <si>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</si>
  <si>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</si>
  <si>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</si>
  <si>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</si>
  <si>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</si>
  <si>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</si>
  <si>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</si>
  <si>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</si>
  <si>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</si>
  <si>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</si>
  <si>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</si>
  <si>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</si>
  <si>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</si>
  <si>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</si>
  <si>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</si>
  <si>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</si>
  <si>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</si>
  <si>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</si>
  <si>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</si>
  <si>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</si>
  <si>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</si>
  <si>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</si>
  <si>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</si>
  <si>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</si>
  <si>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</si>
  <si>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</si>
  <si>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</si>
  <si>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</si>
  <si>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</si>
  <si>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</si>
  <si>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</si>
  <si>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</si>
  <si>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</si>
  <si>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</si>
  <si>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</si>
  <si>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</si>
  <si>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</si>
  <si>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</si>
  <si>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</si>
  <si>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</si>
  <si>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</si>
  <si>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</si>
  <si>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</si>
  <si>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</si>
  <si>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</si>
  <si>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</si>
  <si>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</si>
  <si>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</si>
  <si>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</si>
  <si>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</si>
  <si>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</si>
  <si>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</si>
  <si>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</si>
  <si>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</si>
  <si>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</si>
  <si>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</si>
  <si>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</si>
  <si>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</si>
  <si>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</si>
  <si>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</si>
  <si>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</si>
  <si>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</si>
  <si>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</si>
  <si>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</si>
  <si>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</si>
  <si>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</si>
  <si>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</si>
  <si>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</si>
  <si>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</si>
  <si>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</si>
  <si>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</si>
  <si>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</si>
  <si>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</si>
  <si>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</si>
  <si>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</si>
  <si>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</si>
  <si>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</si>
  <si>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</si>
  <si>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</si>
  <si>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</si>
  <si>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</si>
  <si>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</si>
  <si>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</si>
  <si>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</si>
  <si>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</si>
  <si>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</si>
  <si>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</si>
  <si>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</si>
  <si>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</si>
  <si>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</si>
  <si>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</si>
  <si>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</si>
  <si>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</si>
  <si>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</si>
  <si>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</si>
  <si>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</si>
  <si>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</si>
  <si>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</si>
  <si>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</si>
  <si>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</si>
  <si>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</si>
  <si>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</si>
  <si>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</si>
  <si>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</si>
  <si>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</si>
  <si>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</si>
  <si>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</si>
  <si>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</si>
  <si>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</si>
  <si>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</si>
  <si>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</si>
  <si>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</si>
  <si>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</si>
  <si>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</si>
  <si>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</si>
  <si>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</si>
  <si>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</si>
  <si>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</si>
  <si>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</si>
  <si>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</si>
  <si>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</si>
  <si>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</si>
  <si>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</si>
  <si>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</si>
  <si>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</si>
  <si>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</si>
  <si>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</si>
  <si>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</si>
  <si>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</si>
  <si>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</si>
  <si>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</si>
  <si>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</si>
  <si>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</si>
  <si>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</si>
  <si>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</si>
  <si>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</si>
  <si>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</si>
  <si>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</si>
  <si>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</si>
  <si>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</si>
  <si>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</si>
  <si>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</si>
  <si>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</si>
  <si>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</si>
  <si>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</si>
  <si>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</si>
  <si>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</si>
  <si>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</si>
  <si>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</si>
  <si>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</si>
  <si>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</si>
  <si>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</si>
  <si>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</si>
  <si>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</si>
  <si>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</si>
  <si>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</si>
  <si>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</si>
  <si>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</si>
  <si>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</si>
  <si>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</si>
  <si>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</si>
  <si>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</si>
  <si>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</si>
  <si>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</si>
  <si>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</si>
  <si>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</si>
  <si>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</si>
  <si>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</si>
  <si>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</si>
  <si>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</si>
  <si>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</si>
  <si>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</si>
  <si>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</si>
  <si>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</si>
  <si>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</si>
  <si>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</si>
  <si>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</si>
  <si>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</si>
  <si>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</si>
  <si>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</si>
  <si>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</si>
  <si>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</si>
  <si>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</si>
  <si>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</si>
  <si>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</si>
  <si>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</si>
  <si>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</si>
  <si>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</si>
  <si>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</si>
  <si>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</si>
  <si>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</si>
  <si>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</si>
  <si>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</si>
  <si>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</si>
  <si>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</si>
  <si>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</si>
  <si>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</si>
  <si>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</si>
  <si>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</si>
  <si>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</si>
  <si>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</si>
  <si>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</si>
  <si>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</si>
  <si>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</si>
  <si>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</si>
  <si>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</si>
  <si>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</si>
  <si>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</si>
  <si>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</si>
  <si>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</si>
  <si>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</si>
  <si>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</si>
  <si>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</si>
  <si>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</si>
  <si>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</si>
  <si>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</si>
  <si>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</si>
  <si>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</si>
  <si>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</si>
  <si>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</si>
  <si>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</si>
  <si>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</si>
  <si>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</si>
  <si>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</si>
  <si>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</si>
  <si>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</si>
  <si>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</si>
  <si>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</si>
  <si>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</si>
  <si>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</si>
  <si>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</si>
  <si>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</si>
  <si>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</si>
  <si>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</si>
  <si>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</si>
  <si>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</si>
  <si>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</si>
  <si>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</si>
  <si>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</si>
  <si>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</si>
  <si>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</si>
  <si>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</si>
  <si>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</si>
  <si>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</si>
  <si>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</si>
  <si>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</si>
  <si>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</si>
  <si>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</si>
  <si>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</si>
  <si>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</si>
  <si>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</si>
  <si>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</si>
  <si>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</si>
  <si>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</si>
  <si>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</si>
  <si>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</si>
  <si>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</si>
  <si>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</si>
  <si>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</si>
  <si>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</si>
  <si>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</si>
  <si>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</si>
  <si>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</si>
  <si>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</si>
  <si>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</si>
  <si>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</si>
  <si>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</si>
  <si>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</si>
  <si>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</si>
  <si>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</si>
  <si>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</si>
  <si>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</si>
  <si>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</si>
  <si>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</si>
  <si>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</si>
  <si>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</si>
  <si>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</si>
  <si>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</si>
  <si>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</si>
  <si>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</si>
  <si>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</si>
  <si>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</si>
  <si>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</si>
  <si>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</si>
  <si>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</si>
  <si>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</si>
  <si>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</si>
  <si>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</si>
  <si>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</si>
  <si>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</si>
  <si>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</si>
  <si>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</si>
  <si>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</si>
  <si>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</si>
  <si>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</si>
  <si>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</si>
  <si>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</si>
  <si>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</si>
  <si>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</si>
  <si>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</si>
  <si>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</si>
  <si>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</si>
  <si>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</si>
  <si>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</si>
  <si>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</si>
  <si>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</si>
  <si>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</si>
  <si>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</si>
  <si>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</si>
  <si>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</si>
  <si>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</si>
  <si>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</si>
  <si>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</si>
  <si>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</si>
  <si>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</si>
  <si>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</si>
  <si>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</si>
  <si>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</si>
  <si>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</si>
  <si>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</si>
  <si>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</si>
  <si>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</si>
  <si>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</si>
  <si>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</si>
  <si>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</si>
  <si>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</si>
  <si>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</si>
  <si>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</si>
  <si>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</si>
  <si>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</si>
  <si>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</si>
  <si>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</si>
  <si>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</si>
  <si>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</si>
  <si>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</si>
  <si>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</si>
  <si>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</si>
  <si>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</si>
  <si>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</si>
  <si>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</si>
  <si>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</si>
  <si>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</si>
  <si>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</si>
  <si>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</si>
  <si>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</si>
  <si>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</si>
  <si>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</si>
  <si>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</si>
  <si>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</si>
  <si>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</si>
  <si>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</si>
  <si>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</si>
  <si>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</si>
  <si>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</si>
  <si>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</si>
  <si>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</si>
  <si>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</si>
  <si>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</si>
  <si>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</si>
  <si>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</si>
  <si>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</si>
  <si>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</si>
  <si>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</si>
  <si>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</si>
  <si>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</si>
  <si>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</si>
  <si>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</si>
  <si>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</si>
  <si>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</si>
  <si>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</si>
  <si>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</si>
  <si>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</si>
  <si>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</si>
  <si>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</si>
  <si>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</si>
  <si>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</si>
  <si>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</si>
  <si>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</si>
  <si>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</si>
  <si>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</si>
  <si>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</si>
  <si>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</si>
  <si>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</si>
  <si>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</si>
  <si>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</si>
  <si>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</si>
  <si>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</si>
  <si>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</si>
  <si>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</si>
  <si>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</si>
  <si>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</si>
  <si>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</si>
  <si>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</si>
  <si>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</si>
  <si>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</si>
  <si>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</si>
  <si>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</si>
  <si>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</si>
  <si>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</si>
  <si>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</si>
  <si>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</si>
  <si>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</si>
  <si>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</si>
  <si>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</si>
  <si>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</si>
  <si>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</si>
  <si>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</si>
  <si>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</si>
  <si>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</si>
  <si>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</si>
  <si>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</si>
  <si>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</si>
  <si>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</si>
  <si>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</si>
  <si>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</si>
  <si>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</si>
  <si>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</si>
  <si>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</si>
  <si>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</si>
  <si>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</si>
  <si>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</si>
  <si>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</si>
  <si>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</si>
  <si>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</si>
  <si>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</si>
  <si>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</si>
  <si>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</si>
  <si>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</si>
  <si>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</si>
  <si>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</si>
  <si>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</si>
  <si>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</si>
  <si>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</si>
  <si>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</si>
  <si>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</si>
  <si>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</si>
  <si>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</si>
  <si>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</si>
  <si>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</si>
  <si>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</si>
  <si>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</si>
  <si>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</si>
  <si>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</si>
  <si>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</si>
  <si>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</si>
  <si>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</si>
  <si>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</si>
  <si>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</si>
  <si>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</si>
  <si>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</si>
  <si>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</si>
  <si>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</si>
  <si>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</si>
  <si>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</si>
  <si>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</si>
  <si>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</si>
  <si>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</si>
  <si>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</si>
  <si>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</si>
  <si>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</si>
  <si>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</si>
  <si>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</si>
  <si>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</si>
  <si>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</si>
  <si>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</si>
  <si>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</si>
  <si>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</si>
  <si>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</si>
  <si>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</si>
  <si>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</si>
  <si>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</si>
  <si>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</si>
  <si>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</si>
  <si>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</si>
  <si>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</si>
  <si>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</si>
  <si>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</si>
  <si>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</si>
  <si>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</si>
  <si>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</si>
  <si>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</si>
  <si>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</si>
  <si>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</si>
  <si>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</si>
  <si>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</si>
  <si>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</si>
  <si>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</si>
  <si>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</si>
  <si>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</si>
  <si>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</si>
  <si>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</si>
  <si>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</si>
  <si>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</si>
  <si>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</si>
  <si>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</si>
  <si>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</si>
  <si>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</si>
  <si>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</si>
  <si>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</si>
  <si>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</si>
  <si>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</si>
  <si>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</si>
  <si>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</si>
  <si>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</si>
  <si>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</si>
  <si>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</si>
  <si>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</si>
  <si>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</si>
  <si>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</si>
  <si>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</si>
  <si>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</si>
  <si>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</si>
  <si>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</si>
  <si>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</si>
  <si>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</si>
  <si>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</si>
  <si>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</si>
  <si>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</si>
  <si>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</si>
  <si>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</si>
  <si>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</si>
  <si>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</si>
  <si>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</si>
  <si>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</si>
  <si>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</si>
  <si>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</si>
  <si>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</si>
  <si>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</si>
  <si>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</si>
  <si>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</si>
  <si>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</si>
  <si>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</si>
  <si>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</si>
  <si>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</si>
  <si>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</si>
  <si>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</si>
  <si>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</si>
  <si>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</si>
  <si>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</si>
  <si>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</si>
  <si>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</si>
  <si>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</si>
  <si>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</si>
  <si>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</si>
  <si>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</si>
  <si>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</si>
  <si>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</si>
  <si>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</si>
  <si>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</si>
  <si>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</si>
  <si>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</si>
  <si>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</si>
  <si>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</si>
  <si>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</si>
  <si>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</si>
  <si>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</si>
  <si>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</si>
  <si>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</si>
  <si>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</si>
  <si>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</si>
  <si>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</si>
  <si>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</si>
  <si>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</si>
  <si>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</si>
  <si>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</si>
  <si>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</si>
  <si>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</si>
  <si>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</si>
  <si>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</si>
  <si>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</si>
  <si>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</si>
  <si>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</si>
  <si>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</si>
  <si>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</si>
  <si>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</si>
  <si>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</si>
  <si>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</si>
  <si>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</si>
  <si>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</si>
  <si>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</si>
  <si>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</si>
  <si>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</si>
  <si>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</si>
  <si>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</si>
  <si>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</si>
  <si>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</si>
  <si>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</si>
  <si>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</si>
  <si>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</si>
  <si>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</si>
  <si>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</si>
  <si>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</si>
  <si>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</si>
  <si>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</si>
  <si>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</si>
  <si>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</si>
  <si>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</si>
  <si>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</si>
  <si>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</si>
  <si>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</si>
  <si>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</si>
  <si>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</si>
  <si>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</si>
  <si>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</si>
  <si>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</si>
  <si>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</si>
  <si>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</si>
  <si>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</si>
  <si>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</si>
  <si>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</si>
  <si>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</si>
  <si>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</si>
  <si>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</si>
  <si>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</si>
  <si>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</si>
  <si>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</si>
  <si>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</si>
  <si>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</si>
  <si>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</si>
  <si>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</si>
  <si>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</si>
  <si>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</si>
  <si>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</si>
  <si>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</si>
  <si>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</si>
  <si>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</si>
  <si>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</si>
  <si>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</si>
  <si>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</si>
  <si>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</si>
  <si>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</si>
  <si>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</si>
  <si>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</si>
  <si>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</si>
  <si>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</si>
  <si>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</si>
  <si>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</si>
  <si>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</si>
  <si>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</si>
  <si>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</si>
  <si>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</si>
  <si>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</si>
  <si>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</si>
  <si>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</si>
  <si>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</si>
  <si>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</si>
  <si>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</si>
  <si>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</si>
  <si>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</si>
  <si>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</si>
  <si>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</si>
  <si>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</si>
  <si>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</si>
  <si>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</si>
  <si>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</si>
  <si>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</si>
  <si>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</si>
  <si>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</si>
  <si>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</si>
  <si>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</si>
  <si>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</si>
  <si>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</si>
  <si>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</si>
  <si>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</si>
  <si>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</si>
  <si>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</si>
  <si>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</si>
  <si>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</si>
  <si>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</si>
  <si>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</si>
  <si>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</si>
  <si>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</si>
  <si>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</si>
  <si>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</si>
  <si>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</si>
  <si>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</si>
  <si>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</si>
  <si>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</si>
  <si>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</si>
  <si>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</si>
  <si>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</si>
  <si>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</si>
  <si>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</si>
  <si>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</si>
  <si>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</si>
  <si>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</si>
  <si>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</si>
  <si>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</si>
  <si>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</si>
  <si>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</si>
  <si>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</si>
  <si>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</si>
  <si>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</si>
  <si>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</si>
  <si>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</si>
  <si>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</si>
  <si>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</si>
  <si>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</si>
  <si>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</si>
  <si>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</si>
  <si>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</si>
  <si>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</si>
  <si>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</si>
  <si>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</si>
  <si>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</si>
  <si>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</si>
  <si>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</si>
  <si>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</si>
  <si>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</si>
  <si>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</si>
  <si>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</si>
  <si>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</si>
  <si>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</si>
  <si>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</si>
  <si>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</si>
  <si>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</si>
  <si>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</si>
  <si>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</si>
  <si>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</si>
  <si>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</si>
  <si>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</si>
  <si>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</si>
  <si>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</si>
  <si>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</si>
  <si>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</si>
  <si>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</si>
  <si>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</si>
  <si>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</si>
  <si>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</si>
  <si>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</si>
  <si>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</si>
  <si>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</si>
  <si>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</si>
  <si>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</si>
  <si>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</si>
  <si>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</si>
  <si>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</si>
  <si>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</si>
  <si>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</si>
  <si>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</si>
  <si>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</si>
  <si>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</si>
  <si>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</si>
  <si>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</si>
  <si>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</si>
  <si>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</si>
  <si>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</si>
  <si>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</si>
  <si>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</si>
  <si>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</si>
  <si>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</si>
  <si>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</si>
  <si>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</si>
  <si>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</si>
  <si>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</si>
  <si>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</si>
  <si>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</si>
  <si>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</si>
  <si>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</si>
  <si>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</si>
  <si>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</si>
  <si>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</si>
  <si>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</si>
  <si>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</si>
  <si>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</si>
  <si>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</si>
  <si>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</si>
  <si>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</si>
  <si>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</si>
  <si>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</si>
  <si>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</si>
  <si>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</si>
  <si>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</si>
  <si>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</si>
  <si>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</si>
  <si>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</si>
  <si>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</si>
  <si>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</si>
  <si>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</si>
  <si>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</si>
  <si>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</si>
  <si>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</si>
  <si>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</si>
  <si>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</si>
  <si>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</si>
  <si>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</si>
  <si>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</si>
  <si>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</si>
  <si>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</si>
  <si>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</si>
  <si>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</si>
  <si>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</si>
  <si>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</si>
  <si>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</si>
  <si>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</si>
  <si>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</si>
  <si>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</si>
  <si>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</si>
  <si>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</si>
  <si>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</si>
  <si>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</si>
  <si>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</si>
  <si>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</si>
  <si>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</si>
  <si>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</si>
  <si>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</si>
  <si>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</si>
  <si>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</si>
  <si>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</si>
  <si>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</si>
  <si>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</si>
  <si>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</si>
  <si>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</si>
  <si>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</si>
  <si>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</si>
  <si>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</si>
  <si>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</si>
  <si>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</si>
  <si>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</si>
  <si>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</si>
  <si>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</si>
  <si>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</si>
  <si>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</si>
  <si>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</si>
  <si>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</si>
  <si>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</si>
  <si>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</si>
  <si>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</si>
  <si>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</si>
  <si>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</si>
  <si>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</si>
  <si>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</si>
  <si>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</si>
  <si>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</si>
  <si>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</si>
  <si>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</si>
  <si>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</si>
  <si>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</si>
  <si>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</si>
  <si>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</si>
  <si>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</si>
  <si>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</si>
  <si>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</si>
  <si>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</si>
  <si>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</si>
  <si>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</si>
  <si>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</si>
  <si>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</si>
  <si>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</si>
  <si>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</si>
  <si>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</si>
  <si>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</si>
  <si>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</si>
  <si>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</si>
  <si>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</si>
  <si>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</si>
  <si>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</si>
  <si>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</si>
  <si>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</si>
  <si>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</si>
  <si>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</si>
  <si>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</si>
  <si>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</si>
  <si>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</si>
  <si>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</si>
  <si>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</si>
  <si>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</si>
  <si>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</si>
  <si>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</si>
  <si>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</si>
  <si>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</si>
  <si>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</si>
  <si>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</si>
  <si>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</si>
  <si>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</si>
  <si>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</si>
  <si>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</si>
  <si>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</si>
  <si>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</si>
  <si>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</si>
  <si>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</si>
  <si>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</si>
  <si>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</si>
  <si>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</si>
  <si>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</si>
  <si>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</si>
  <si>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</si>
  <si>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</si>
  <si>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</si>
  <si>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</si>
  <si>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</si>
  <si>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</si>
  <si>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</si>
  <si>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</si>
  <si>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</si>
  <si>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</si>
  <si>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</si>
  <si>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</si>
  <si>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</si>
  <si>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</si>
  <si>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</si>
  <si>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</si>
  <si>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</si>
  <si>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</si>
  <si>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</si>
  <si>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</si>
  <si>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</si>
  <si>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</si>
  <si>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</si>
  <si>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</si>
  <si>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</si>
  <si>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</si>
  <si>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</si>
  <si>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</si>
  <si>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</si>
  <si>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</si>
  <si>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</si>
  <si>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</si>
  <si>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</si>
  <si>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</si>
  <si>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</si>
  <si>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</si>
  <si>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</si>
  <si>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</si>
  <si>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</si>
  <si>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</si>
  <si>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</si>
  <si>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</si>
  <si>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</si>
  <si>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</si>
  <si>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</si>
  <si>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</si>
  <si>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</si>
  <si>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</si>
  <si>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</si>
  <si>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</si>
  <si>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</si>
  <si>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</si>
  <si>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</si>
  <si>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</si>
  <si>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</si>
  <si>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</si>
  <si>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</si>
  <si>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</si>
  <si>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</si>
  <si>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</si>
  <si>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</si>
  <si>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</si>
  <si>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</si>
  <si>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</si>
  <si>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</si>
  <si>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</si>
  <si>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</si>
  <si>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</si>
  <si>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</si>
  <si>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</si>
  <si>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</si>
  <si>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</si>
  <si>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</si>
  <si>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</si>
  <si>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</si>
  <si>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</si>
  <si>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</si>
  <si>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</si>
  <si>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</si>
  <si>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</si>
  <si>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</si>
  <si>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</si>
  <si>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</si>
  <si>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</si>
  <si>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</si>
  <si>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</si>
  <si>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</si>
  <si>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</si>
  <si>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</si>
  <si>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</si>
  <si>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</si>
  <si>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</si>
  <si>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</si>
  <si>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</si>
  <si>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</si>
  <si>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</si>
  <si>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</si>
  <si>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</si>
  <si>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</si>
  <si>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</si>
  <si>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</si>
  <si>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</si>
  <si>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</si>
  <si>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</si>
  <si>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</si>
  <si>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</si>
  <si>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</si>
  <si>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</si>
  <si>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</si>
  <si>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</si>
  <si>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</si>
  <si>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</si>
  <si>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</si>
  <si>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</si>
  <si>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</si>
  <si>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</si>
  <si>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</si>
  <si>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</si>
  <si>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</si>
  <si>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</si>
  <si>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</si>
  <si>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</si>
  <si>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</si>
  <si>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</si>
  <si>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</si>
  <si>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</si>
  <si>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</si>
  <si>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</si>
  <si>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</si>
  <si>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</si>
  <si>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</si>
  <si>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</si>
  <si>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</si>
  <si>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</si>
  <si>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</si>
  <si>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</si>
  <si>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</si>
  <si>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</si>
  <si>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</si>
  <si>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</si>
  <si>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</si>
  <si>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</si>
  <si>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</si>
  <si>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</si>
  <si>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</si>
  <si>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</si>
  <si>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</si>
  <si>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</si>
  <si>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</si>
  <si>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</si>
  <si>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</si>
  <si>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</si>
  <si>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</si>
  <si>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</si>
  <si>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</si>
  <si>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</si>
  <si>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</si>
  <si>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</si>
  <si>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</si>
  <si>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</si>
  <si>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</si>
  <si>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</si>
  <si>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</si>
  <si>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</si>
  <si>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</si>
  <si>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</si>
  <si>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</si>
  <si>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</si>
  <si>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</si>
  <si>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</si>
  <si>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</si>
  <si>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</si>
  <si>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</si>
  <si>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</si>
  <si>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</si>
  <si>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</si>
  <si>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</si>
  <si>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</si>
  <si>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</si>
  <si>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</si>
  <si>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</si>
  <si>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</si>
  <si>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</si>
  <si>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</si>
  <si>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</si>
  <si>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</si>
  <si>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</si>
  <si>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</si>
  <si>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</si>
  <si>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</si>
  <si>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</si>
  <si>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</si>
  <si>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</si>
  <si>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</si>
  <si>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</si>
  <si>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</si>
  <si>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</si>
  <si>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</si>
  <si>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</si>
  <si>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</si>
  <si>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</si>
  <si>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</si>
  <si>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</si>
  <si>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</si>
  <si>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</si>
  <si>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</si>
  <si>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</si>
  <si>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</si>
  <si>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</si>
  <si>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</si>
  <si>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</si>
  <si>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</si>
  <si>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</si>
  <si>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</si>
  <si>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</si>
  <si>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</si>
  <si>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</si>
  <si>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</si>
  <si>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</si>
  <si>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</si>
  <si>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</si>
  <si>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</si>
  <si>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</si>
  <si>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</si>
  <si>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</si>
  <si>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</si>
  <si>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</si>
  <si>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</si>
  <si>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</si>
  <si>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</si>
  <si>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</si>
  <si>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</si>
  <si>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</si>
  <si>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</si>
  <si>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</si>
  <si>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</si>
  <si>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</si>
  <si>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</si>
  <si>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</si>
  <si>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</si>
  <si>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</si>
  <si>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</si>
  <si>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</si>
  <si>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</si>
  <si>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</si>
  <si>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</si>
  <si>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</si>
  <si>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</si>
  <si>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</si>
  <si>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</si>
  <si>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</si>
  <si>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</si>
  <si>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</si>
  <si>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</si>
  <si>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</si>
  <si>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</si>
  <si>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</si>
  <si>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</si>
  <si>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</si>
  <si>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</si>
  <si>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</si>
  <si>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</si>
  <si>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</si>
  <si>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</si>
  <si>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</si>
  <si>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</si>
  <si>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</si>
  <si>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</si>
  <si>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</si>
  <si>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</si>
  <si>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</si>
  <si>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</si>
  <si>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</si>
  <si>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</si>
  <si>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</si>
  <si>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</si>
  <si>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</si>
  <si>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</si>
  <si>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</si>
  <si>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</si>
  <si>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</si>
  <si>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</si>
  <si>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</si>
  <si>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</si>
  <si>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</si>
  <si>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</si>
  <si>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</si>
  <si>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</si>
  <si>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</si>
  <si>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</si>
  <si>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</si>
  <si>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</si>
  <si>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</si>
  <si>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</si>
  <si>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</si>
  <si>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</si>
  <si>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</si>
  <si>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</si>
  <si>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</si>
  <si>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</si>
  <si>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</si>
  <si>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</si>
  <si>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</si>
  <si>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</si>
  <si>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</si>
  <si>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</si>
  <si>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</si>
  <si>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</si>
  <si>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</si>
  <si>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</si>
  <si>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</si>
  <si>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</si>
  <si>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</si>
  <si>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</si>
  <si>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</si>
  <si>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</si>
  <si>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</si>
  <si>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</si>
  <si>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</si>
  <si>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</si>
  <si>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</si>
  <si>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</si>
  <si>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</si>
  <si>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</si>
  <si>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</si>
  <si>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</si>
  <si>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</si>
  <si>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</si>
  <si>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</si>
  <si>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</si>
  <si>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</si>
  <si>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</si>
  <si>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</si>
  <si>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</si>
  <si>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</si>
  <si>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</si>
  <si>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</si>
  <si>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</si>
  <si>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</si>
  <si>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</si>
  <si>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</si>
  <si>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</si>
  <si>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</si>
  <si>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</si>
  <si>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</si>
  <si>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</si>
  <si>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</si>
  <si>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</si>
  <si>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</si>
  <si>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</si>
  <si>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</si>
  <si>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</si>
  <si>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</si>
  <si>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</si>
  <si>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</si>
  <si>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</si>
  <si>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</si>
  <si>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</si>
  <si>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</si>
  <si>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</si>
  <si>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</si>
  <si>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</si>
  <si>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</si>
  <si>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</si>
  <si>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</si>
  <si>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</si>
  <si>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</si>
  <si>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</si>
  <si>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</si>
  <si>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</si>
  <si>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</si>
  <si>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</si>
  <si>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</si>
  <si>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</si>
  <si>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</si>
  <si>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</si>
  <si>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</si>
  <si>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</si>
  <si>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</si>
  <si>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</si>
  <si>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</si>
  <si>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</si>
  <si>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</si>
  <si>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</si>
  <si>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</si>
  <si>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</si>
  <si>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</si>
  <si>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</si>
  <si>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</si>
  <si>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</si>
  <si>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</si>
  <si>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</si>
  <si>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</si>
  <si>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</si>
  <si>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</si>
  <si>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</si>
  <si>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</si>
  <si>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</si>
  <si>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</si>
  <si>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</si>
  <si>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</si>
  <si>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</si>
  <si>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</si>
  <si>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</si>
  <si>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</si>
  <si>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</si>
  <si>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</si>
  <si>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</si>
  <si>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</si>
  <si>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</si>
  <si>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</si>
  <si>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</si>
  <si>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</si>
  <si>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</si>
  <si>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</si>
  <si>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</si>
  <si>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</si>
  <si>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</si>
  <si>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</si>
  <si>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</si>
  <si>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</si>
  <si>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</si>
  <si>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</si>
  <si>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</si>
  <si>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</si>
  <si>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</si>
  <si>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</si>
  <si>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</si>
  <si>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</si>
  <si>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</si>
  <si>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</si>
  <si>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</si>
  <si>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</si>
  <si>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</si>
  <si>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</si>
  <si>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</si>
  <si>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</si>
  <si>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</si>
  <si>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</si>
  <si>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</si>
  <si>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</si>
  <si>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</si>
  <si>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</si>
  <si>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</si>
  <si>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</si>
  <si>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</si>
  <si>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</si>
  <si>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</si>
  <si>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</si>
  <si>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</si>
  <si>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</si>
  <si>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</si>
  <si>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</si>
  <si>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</si>
  <si>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</si>
  <si>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</si>
  <si>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</si>
  <si>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</si>
  <si>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</si>
  <si>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</si>
  <si>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</si>
  <si>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</si>
  <si>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</si>
  <si>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</si>
  <si>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</si>
  <si>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</si>
  <si>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</si>
  <si>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</si>
  <si>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</si>
  <si>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</si>
  <si>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</si>
  <si>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</si>
  <si>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</si>
  <si>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</si>
  <si>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</si>
  <si>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</si>
  <si>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</si>
  <si>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</si>
  <si>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</si>
  <si>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</si>
  <si>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</si>
  <si>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</si>
  <si>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</si>
  <si>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</si>
  <si>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</si>
  <si>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</si>
  <si>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</si>
  <si>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</si>
  <si>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</si>
  <si>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</si>
  <si>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</si>
  <si>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</si>
  <si>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</si>
  <si>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</si>
  <si>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</si>
  <si>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</si>
  <si>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</si>
  <si>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</si>
  <si>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</si>
  <si>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</si>
  <si>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</si>
  <si>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</si>
  <si>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</si>
  <si>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</si>
  <si>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</si>
  <si>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</si>
  <si>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</si>
  <si>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</si>
  <si>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</si>
  <si>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</si>
  <si>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</si>
  <si>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</si>
  <si>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</si>
  <si>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</si>
  <si>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</si>
  <si>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</si>
  <si>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</si>
  <si>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</si>
  <si>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</si>
  <si>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</si>
  <si>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</si>
  <si>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</si>
  <si>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</si>
  <si>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</si>
  <si>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</si>
  <si>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</si>
  <si>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</si>
  <si>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</si>
  <si>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</si>
  <si>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</si>
  <si>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</si>
  <si>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</si>
  <si>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</si>
  <si>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</si>
  <si>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</si>
  <si>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</si>
  <si>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</si>
  <si>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</si>
  <si>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</si>
  <si>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</si>
  <si>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</si>
  <si>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</si>
  <si>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</si>
  <si>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</si>
  <si>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</si>
  <si>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</si>
  <si>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</si>
  <si>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</si>
  <si>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</si>
  <si>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</si>
  <si>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</si>
  <si>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</si>
  <si>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</si>
  <si>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</si>
  <si>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</si>
  <si>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</si>
  <si>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</si>
  <si>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</si>
  <si>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</si>
  <si>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</si>
  <si>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</si>
  <si>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</si>
  <si>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</si>
  <si>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</si>
  <si>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</si>
  <si>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</si>
  <si>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</si>
  <si>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</si>
  <si>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</si>
  <si>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</si>
  <si>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</si>
  <si>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</si>
  <si>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</si>
  <si>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</si>
  <si>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</si>
  <si>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</si>
  <si>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</si>
  <si>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</si>
  <si>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</si>
  <si>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</si>
  <si>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</si>
  <si>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</si>
  <si>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</si>
  <si>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</si>
  <si>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</si>
  <si>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</si>
  <si>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</si>
  <si>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</si>
  <si>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</si>
  <si>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</si>
  <si>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</si>
  <si>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</si>
  <si>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</si>
  <si>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</si>
  <si>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</si>
  <si>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</si>
  <si>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</si>
  <si>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</si>
  <si>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</si>
  <si>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</si>
  <si>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</si>
  <si>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</si>
  <si>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</si>
  <si>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</si>
  <si>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</si>
  <si>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</si>
  <si>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</si>
  <si>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</si>
  <si>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</si>
  <si>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</si>
  <si>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</si>
  <si>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</si>
  <si>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</si>
  <si>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</si>
  <si>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</si>
  <si>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</si>
  <si>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</si>
  <si>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</si>
  <si>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</si>
  <si>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</si>
  <si>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</si>
  <si>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</si>
  <si>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</si>
  <si>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</si>
  <si>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</si>
  <si>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</si>
  <si>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</si>
  <si>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</si>
  <si>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</si>
  <si>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</si>
  <si>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</si>
  <si>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</si>
  <si>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</si>
  <si>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</si>
  <si>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</si>
  <si>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</si>
  <si>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</si>
  <si>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</si>
  <si>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</si>
  <si>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</si>
  <si>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</si>
  <si>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</si>
  <si>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</si>
  <si>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</si>
  <si>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</si>
  <si>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</si>
  <si>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</si>
  <si>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</si>
  <si>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</si>
  <si>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</si>
  <si>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</si>
  <si>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</si>
  <si>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</si>
  <si>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</si>
  <si>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</si>
  <si>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</si>
  <si>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</si>
  <si>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</si>
  <si>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</si>
  <si>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</si>
  <si>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</si>
  <si>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</si>
  <si>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</si>
  <si>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</si>
  <si>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</si>
  <si>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</si>
  <si>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</si>
  <si>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</si>
  <si>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</si>
  <si>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</si>
  <si>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</si>
  <si>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</si>
  <si>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</si>
  <si>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</si>
  <si>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</si>
  <si>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</si>
  <si>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</si>
  <si>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</si>
  <si>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</si>
  <si>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</si>
  <si>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</si>
  <si>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</si>
  <si>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</si>
  <si>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</si>
  <si>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</si>
  <si>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</si>
  <si>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</si>
  <si>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</si>
  <si>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</si>
  <si>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</si>
  <si>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</si>
  <si>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</si>
  <si>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</si>
  <si>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</si>
  <si>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</si>
  <si>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</si>
  <si>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</si>
  <si>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</si>
  <si>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</si>
  <si>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</si>
  <si>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</si>
  <si>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</si>
  <si>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</si>
  <si>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</si>
  <si>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</si>
  <si>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</si>
  <si>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</si>
  <si>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</si>
  <si>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</si>
  <si>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</si>
  <si>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</si>
  <si>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</si>
  <si>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</si>
  <si>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</si>
  <si>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</si>
  <si>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</si>
  <si>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</si>
  <si>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</si>
  <si>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</si>
  <si>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</si>
  <si>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</si>
  <si>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</si>
  <si>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</si>
  <si>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</si>
  <si>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</si>
  <si>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</si>
  <si>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</si>
  <si>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</si>
  <si>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</si>
  <si>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</si>
  <si>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</si>
  <si>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</si>
  <si>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</si>
  <si>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</si>
  <si>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</si>
  <si>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</si>
  <si>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</si>
  <si>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</si>
  <si>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</si>
  <si>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</si>
  <si>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</si>
  <si>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</si>
  <si>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</si>
  <si>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</si>
  <si>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</si>
  <si>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</si>
  <si>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</si>
  <si>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</si>
  <si>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</si>
  <si>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</si>
  <si>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</si>
  <si>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</si>
  <si>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</si>
  <si>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</si>
  <si>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</si>
  <si>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</si>
  <si>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</si>
  <si>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</si>
  <si>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</si>
  <si>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</si>
  <si>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</si>
  <si>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</si>
  <si>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</si>
  <si>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</si>
  <si>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</si>
  <si>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</si>
  <si>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</si>
  <si>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</si>
  <si>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</si>
  <si>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</si>
  <si>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</si>
  <si>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</si>
  <si>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</si>
  <si>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</si>
  <si>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</si>
  <si>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</si>
  <si>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</si>
  <si>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</si>
  <si>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</si>
  <si>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</si>
  <si>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</si>
  <si>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</si>
  <si>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</si>
  <si>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</si>
  <si>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</si>
  <si>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</si>
  <si>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</si>
  <si>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</si>
  <si>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</si>
  <si>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</si>
  <si>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</si>
  <si>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</si>
  <si>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</si>
  <si>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</si>
  <si>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</si>
  <si>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</si>
  <si>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</si>
  <si>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</si>
  <si>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</si>
  <si>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</si>
  <si>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</si>
  <si>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</si>
  <si>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</si>
  <si>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</si>
  <si>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</si>
  <si>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</si>
  <si>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</si>
  <si>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</si>
  <si>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</si>
  <si>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</si>
  <si>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</si>
  <si>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</si>
  <si>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</si>
  <si>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</si>
  <si>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</si>
  <si>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</si>
  <si>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</si>
  <si>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</si>
  <si>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</si>
  <si>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</si>
  <si>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</si>
  <si>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</si>
  <si>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</si>
  <si>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</si>
  <si>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</si>
  <si>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</si>
  <si>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</si>
  <si>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</si>
  <si>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</si>
  <si>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</si>
  <si>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</si>
  <si>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</si>
  <si>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</si>
  <si>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</si>
  <si>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</si>
  <si>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</si>
  <si>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</si>
  <si>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</si>
  <si>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</si>
  <si>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</si>
  <si>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</si>
  <si>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</si>
  <si>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</si>
  <si>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</si>
  <si>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</si>
  <si>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</si>
  <si>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</si>
  <si>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</si>
  <si>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</si>
  <si>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</si>
  <si>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</si>
  <si>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</si>
  <si>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</si>
  <si>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</si>
  <si>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</si>
  <si>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</si>
  <si>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</si>
  <si>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</si>
  <si>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</si>
  <si>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</si>
  <si>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</si>
  <si>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</si>
  <si>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</si>
  <si>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</si>
  <si>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</si>
  <si>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</si>
  <si>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</si>
  <si>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</si>
  <si>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</si>
  <si>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</si>
  <si>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</si>
  <si>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</si>
  <si>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</si>
  <si>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</si>
  <si>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</si>
  <si>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</si>
  <si>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</si>
  <si>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</si>
  <si>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</si>
  <si>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</si>
  <si>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</si>
  <si>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</si>
  <si>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</si>
  <si>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</si>
  <si>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</si>
  <si>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</si>
  <si>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</si>
  <si>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</si>
  <si>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</si>
  <si>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</si>
  <si>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</si>
  <si>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</si>
  <si>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</si>
  <si>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</si>
  <si>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</si>
  <si>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</si>
  <si>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</si>
  <si>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</si>
  <si>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</si>
  <si>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</si>
  <si>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</si>
  <si>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</si>
  <si>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</si>
  <si>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</si>
  <si>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</si>
  <si>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</si>
  <si>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</si>
  <si>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</si>
  <si>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</si>
  <si>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</si>
  <si>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</si>
  <si>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</si>
  <si>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</si>
  <si>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</si>
  <si>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</si>
  <si>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</si>
  <si>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</si>
  <si>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</si>
  <si>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</si>
  <si>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</si>
  <si>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</si>
  <si>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</si>
  <si>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</si>
  <si>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</si>
  <si>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</si>
  <si>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</si>
  <si>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</si>
  <si>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</si>
  <si>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</si>
  <si>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</si>
  <si>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</si>
  <si>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</si>
  <si>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</si>
  <si>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</si>
  <si>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</si>
  <si>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</si>
  <si>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</si>
  <si>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</si>
  <si>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</si>
  <si>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</si>
  <si>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</si>
  <si>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</si>
  <si>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</si>
  <si>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</si>
  <si>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</si>
  <si>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</si>
  <si>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</si>
  <si>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</si>
  <si>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</si>
  <si>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</si>
  <si>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</si>
  <si>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</si>
  <si>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</si>
  <si>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</si>
  <si>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</si>
  <si>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</si>
  <si>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</si>
  <si>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</si>
  <si>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</si>
  <si>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</si>
  <si>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</si>
  <si>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</si>
  <si>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</si>
  <si>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</si>
  <si>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</si>
  <si>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</si>
  <si>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</si>
  <si>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</si>
  <si>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</si>
  <si>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</si>
  <si>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</si>
  <si>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</si>
  <si>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</si>
  <si>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</si>
  <si>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</si>
  <si>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</si>
  <si>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</si>
  <si>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</si>
  <si>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</si>
  <si>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</si>
  <si>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</si>
  <si>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</si>
  <si>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</si>
  <si>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</si>
  <si>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</si>
  <si>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</si>
  <si>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</si>
  <si>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</si>
  <si>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</si>
  <si>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</si>
  <si>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</si>
  <si>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</si>
  <si>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</si>
  <si>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</si>
  <si>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</si>
  <si>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</si>
  <si>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</si>
  <si>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</si>
  <si>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</si>
  <si>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</si>
  <si>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</si>
  <si>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</si>
  <si>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</si>
  <si>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</si>
  <si>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</si>
  <si>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</si>
  <si>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</si>
  <si>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</si>
  <si>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</si>
  <si>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</si>
  <si>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</si>
  <si>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</si>
  <si>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</si>
  <si>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</si>
  <si>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</si>
  <si>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</si>
  <si>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</si>
  <si>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</si>
  <si>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</si>
  <si>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</si>
  <si>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</si>
  <si>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</si>
  <si>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</si>
  <si>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</si>
  <si>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</si>
  <si>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</si>
  <si>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</si>
  <si>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</si>
  <si>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</si>
  <si>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</si>
  <si>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</si>
  <si>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</si>
  <si>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</si>
  <si>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</si>
  <si>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</si>
  <si>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</si>
  <si>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</si>
  <si>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</si>
  <si>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</si>
  <si>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</si>
  <si>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</si>
  <si>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</si>
  <si>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</si>
  <si>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</si>
  <si>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</si>
  <si>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</si>
  <si>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</si>
  <si>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</si>
  <si>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</si>
  <si>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</si>
  <si>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</si>
  <si>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</si>
  <si>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</si>
  <si>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</si>
  <si>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</si>
  <si>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</si>
  <si>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</si>
  <si>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</si>
  <si>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</si>
  <si>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</si>
  <si>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</si>
  <si>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</si>
  <si>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</si>
  <si>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</si>
  <si>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</si>
  <si>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</si>
  <si>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</si>
  <si>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</si>
  <si>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</si>
  <si>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</si>
  <si>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</si>
  <si>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</si>
  <si>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</si>
  <si>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</si>
  <si>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</si>
  <si>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</si>
  <si>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</si>
  <si>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</si>
  <si>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</si>
  <si>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</si>
  <si>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</si>
  <si>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</si>
  <si>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</si>
  <si>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</si>
  <si>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</si>
  <si>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</si>
  <si>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</si>
  <si>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</si>
  <si>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</si>
  <si>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</si>
  <si>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</si>
  <si>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</si>
  <si>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</si>
  <si>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</si>
  <si>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</si>
  <si>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</si>
  <si>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</si>
  <si>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</si>
  <si>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</si>
  <si>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</si>
  <si>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</si>
  <si>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</si>
  <si>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</si>
  <si>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</si>
  <si>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</si>
  <si>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</si>
  <si>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</si>
  <si>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</si>
  <si>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</si>
  <si>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</si>
  <si>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</si>
  <si>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</si>
  <si>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</si>
  <si>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</si>
  <si>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</si>
  <si>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</si>
  <si>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</si>
  <si>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</si>
  <si>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</si>
  <si>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</si>
  <si>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</si>
  <si>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</si>
  <si>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</si>
  <si>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</si>
  <si>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</si>
  <si>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</si>
  <si>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</si>
  <si>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</si>
  <si>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</si>
  <si>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</si>
  <si>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</si>
  <si>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</si>
  <si>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</si>
  <si>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</si>
  <si>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</si>
  <si>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</si>
  <si>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</si>
  <si>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</si>
  <si>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</si>
  <si>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</si>
  <si>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</si>
  <si>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</si>
  <si>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</si>
  <si>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</si>
  <si>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</si>
  <si>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</si>
  <si>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</si>
  <si>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</si>
  <si>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</si>
  <si>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</si>
  <si>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</si>
  <si>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</si>
  <si>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</si>
  <si>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</si>
  <si>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</si>
  <si>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</si>
  <si>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</si>
  <si>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</si>
  <si>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</si>
  <si>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</si>
  <si>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</si>
  <si>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</si>
  <si>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</si>
  <si>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</si>
  <si>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</si>
  <si>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</si>
  <si>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</si>
  <si>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</si>
  <si>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</si>
  <si>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</si>
  <si>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</si>
  <si>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</si>
  <si>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</si>
  <si>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</si>
  <si>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</si>
  <si>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</si>
  <si>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</si>
  <si>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</si>
  <si>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</si>
  <si>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</si>
  <si>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</si>
  <si>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</si>
  <si>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</si>
  <si>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</si>
  <si>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</si>
  <si>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</si>
  <si>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</si>
  <si>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</si>
  <si>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</si>
  <si>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</si>
  <si>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</si>
  <si>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</si>
  <si>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</si>
  <si>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</si>
  <si>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</si>
  <si>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</si>
  <si>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</si>
  <si>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</si>
  <si>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</si>
  <si>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</si>
  <si>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</si>
  <si>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</si>
  <si>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</si>
  <si>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</si>
  <si>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</si>
  <si>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</si>
  <si>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</si>
  <si>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</si>
  <si>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</si>
  <si>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</si>
  <si>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</si>
  <si>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</si>
  <si>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</si>
  <si>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</si>
  <si>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</si>
  <si>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</si>
  <si>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</si>
  <si>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</si>
  <si>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</si>
  <si>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</si>
  <si>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</si>
  <si>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</si>
  <si>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</si>
  <si>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</si>
  <si>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</si>
  <si>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</si>
  <si>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</si>
  <si>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</si>
  <si>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</si>
  <si>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</si>
  <si>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</si>
  <si>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</si>
  <si>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</si>
  <si>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</si>
  <si>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</si>
  <si>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</si>
  <si>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</si>
  <si>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</si>
  <si>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</si>
  <si>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</si>
  <si>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</si>
  <si>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</si>
  <si>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</si>
  <si>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</si>
  <si>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</si>
  <si>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</si>
  <si>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</si>
  <si>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</si>
  <si>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</si>
  <si>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</si>
  <si>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</si>
  <si>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</si>
  <si>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</si>
  <si>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</si>
  <si>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</si>
  <si>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</si>
  <si>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</si>
  <si>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</si>
  <si>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</si>
  <si>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</si>
  <si>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</si>
  <si>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</si>
  <si>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</si>
  <si>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</si>
  <si>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</si>
  <si>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</si>
  <si>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</si>
  <si>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</si>
  <si>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</si>
  <si>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</si>
  <si>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</si>
  <si>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</si>
  <si>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</si>
  <si>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</si>
  <si>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</si>
  <si>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</si>
  <si>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</si>
  <si>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</si>
  <si>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</si>
  <si>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</si>
  <si>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</si>
  <si>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</si>
  <si>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</si>
  <si>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</si>
  <si>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</si>
  <si>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</si>
  <si>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</si>
  <si>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</si>
  <si>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</si>
  <si>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</si>
  <si>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</si>
  <si>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</si>
  <si>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</si>
  <si>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</si>
  <si>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</si>
  <si>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</si>
  <si>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</si>
  <si>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</si>
  <si>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</si>
  <si>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</si>
  <si>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</si>
  <si>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</si>
  <si>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</si>
  <si>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</si>
  <si>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</si>
  <si>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</si>
  <si>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</si>
  <si>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</si>
  <si>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</si>
  <si>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</si>
  <si>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</si>
  <si>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</si>
  <si>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</si>
  <si>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</si>
  <si>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</si>
  <si>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</si>
  <si>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</si>
  <si>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</si>
  <si>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</si>
  <si>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</si>
  <si>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</si>
  <si>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</si>
  <si>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</si>
  <si>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</si>
  <si>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</si>
  <si>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</si>
  <si>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</si>
  <si>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</si>
  <si>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</si>
  <si>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</si>
  <si>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</si>
  <si>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</si>
  <si>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</si>
  <si>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</si>
  <si>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</si>
  <si>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</si>
  <si>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</si>
  <si>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</si>
  <si>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</si>
  <si>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</si>
  <si>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</si>
  <si>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</si>
  <si>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</si>
  <si>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</si>
  <si>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</si>
  <si>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</si>
  <si>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</si>
  <si>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</si>
  <si>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</si>
  <si>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</si>
  <si>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</si>
  <si>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</si>
  <si>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</si>
  <si>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</si>
  <si>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</si>
  <si>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</si>
  <si>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</si>
  <si>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</si>
  <si>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</si>
  <si>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</si>
  <si>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</si>
  <si>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</si>
  <si>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</si>
  <si>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</si>
  <si>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</si>
  <si>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</si>
  <si>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</si>
  <si>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</si>
  <si>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</si>
  <si>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</si>
  <si>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</si>
  <si>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</si>
  <si>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</si>
  <si>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</si>
  <si>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</si>
  <si>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</si>
  <si>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</si>
  <si>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</si>
  <si>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</si>
  <si>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</si>
  <si>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</si>
  <si>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</si>
  <si>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</si>
  <si>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</si>
  <si>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</si>
  <si>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</si>
  <si>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</si>
  <si>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</si>
  <si>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</si>
  <si>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</si>
  <si>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</si>
  <si>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</si>
  <si>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</si>
  <si>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</si>
  <si>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</si>
  <si>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</si>
  <si>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</si>
  <si>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</si>
  <si>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</si>
  <si>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</si>
  <si>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</si>
  <si>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</si>
  <si>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</si>
  <si>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</si>
  <si>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</si>
  <si>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</si>
  <si>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</si>
  <si>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</si>
  <si>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</si>
  <si>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</si>
  <si>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</si>
  <si>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</si>
  <si>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</si>
  <si>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</si>
  <si>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</si>
  <si>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</si>
  <si>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</si>
  <si>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</si>
  <si>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</si>
  <si>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</si>
  <si>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</si>
  <si>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</si>
  <si>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</si>
  <si>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</si>
  <si>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</si>
  <si>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</si>
  <si>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</si>
  <si>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</si>
  <si>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</si>
  <si>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</si>
  <si>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</si>
  <si>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</si>
  <si>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</si>
  <si>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</si>
  <si>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</si>
  <si>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</si>
  <si>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</si>
  <si>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</si>
  <si>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</si>
  <si>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</si>
  <si>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</si>
  <si>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</si>
  <si>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</si>
  <si>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</si>
  <si>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</si>
  <si>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</si>
  <si>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</si>
  <si>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</si>
  <si>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</si>
  <si>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</si>
  <si>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</si>
  <si>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</si>
  <si>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</si>
  <si>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</si>
  <si>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</si>
  <si>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</si>
  <si>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</si>
  <si>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</si>
  <si>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</si>
  <si>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</si>
  <si>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</si>
  <si>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</si>
  <si>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</si>
  <si>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</si>
  <si>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</si>
  <si>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</si>
  <si>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</si>
  <si>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</si>
  <si>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</si>
  <si>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</si>
  <si>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</si>
  <si>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</si>
  <si>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</si>
  <si>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</si>
  <si>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</si>
  <si>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</si>
  <si>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</si>
  <si>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</si>
  <si>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</si>
  <si>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</si>
  <si>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</si>
  <si>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</si>
  <si>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</si>
  <si>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</si>
  <si>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</si>
  <si>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</si>
  <si>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</si>
  <si>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</si>
  <si>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</si>
  <si>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</si>
  <si>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</si>
  <si>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</si>
  <si>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</si>
  <si>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</si>
  <si>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</si>
  <si>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</si>
  <si>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</si>
  <si>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</si>
  <si>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</si>
  <si>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</si>
  <si>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</si>
  <si>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</si>
  <si>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</si>
  <si>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</si>
  <si>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</si>
  <si>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</si>
  <si>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</si>
  <si>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</si>
  <si>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</si>
  <si>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</si>
  <si>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</si>
  <si>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</si>
  <si>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</si>
  <si>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</si>
  <si>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</si>
  <si>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</si>
  <si>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</si>
  <si>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</si>
  <si>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</si>
  <si>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</si>
  <si>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</si>
  <si>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</si>
  <si>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</si>
  <si>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</si>
  <si>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</si>
  <si>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</si>
  <si>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</si>
  <si>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</si>
  <si>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</si>
  <si>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</si>
  <si>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</si>
  <si>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</si>
  <si>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</si>
  <si>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</si>
  <si>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</si>
  <si>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</si>
  <si>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</si>
  <si>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</si>
  <si>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</si>
  <si>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</si>
  <si>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</si>
  <si>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</si>
  <si>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</si>
  <si>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</si>
  <si>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</si>
  <si>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</si>
  <si>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</si>
  <si>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</si>
  <si>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</si>
  <si>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</si>
  <si>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</si>
  <si>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</si>
  <si>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</si>
  <si>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</si>
  <si>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</si>
  <si>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</si>
  <si>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</si>
  <si>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</si>
  <si>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</si>
  <si>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</si>
  <si>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</si>
  <si>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</si>
  <si>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</si>
  <si>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</si>
  <si>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</si>
  <si>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</si>
  <si>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</si>
  <si>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</si>
  <si>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</si>
  <si>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</si>
  <si>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</si>
  <si>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</si>
  <si>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</si>
  <si>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</si>
  <si>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</si>
  <si>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</si>
  <si>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</si>
  <si>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</si>
  <si>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</si>
  <si>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</si>
  <si>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</si>
  <si>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</si>
  <si>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</si>
  <si>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</si>
  <si>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</si>
  <si>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</si>
  <si>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</si>
  <si>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</si>
  <si>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</si>
  <si>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</si>
  <si>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</si>
  <si>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</si>
  <si>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</si>
  <si>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</si>
  <si>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</si>
  <si>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</si>
  <si>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</si>
  <si>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</si>
  <si>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</si>
  <si>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</si>
  <si>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</si>
  <si>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</si>
  <si>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</si>
  <si>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</si>
  <si>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</si>
  <si>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</si>
  <si>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</si>
  <si>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</si>
  <si>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</si>
  <si>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</si>
  <si>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</si>
  <si>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</si>
  <si>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</si>
  <si>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</si>
  <si>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</si>
  <si>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</si>
  <si>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</si>
  <si>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</si>
  <si>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</si>
  <si>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</si>
  <si>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</si>
  <si>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</si>
  <si>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</si>
  <si>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</si>
  <si>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</si>
  <si>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</si>
  <si>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</si>
  <si>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</si>
  <si>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</si>
  <si>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</si>
  <si>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</si>
  <si>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</si>
  <si>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</si>
  <si>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</si>
  <si>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</si>
  <si>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</si>
  <si>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</si>
  <si>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</si>
  <si>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</si>
  <si>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</si>
  <si>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</si>
  <si>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</si>
  <si>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</si>
  <si>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</si>
  <si>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</si>
  <si>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</si>
  <si>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</si>
  <si>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</si>
  <si>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</si>
  <si>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</si>
  <si>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</si>
  <si>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</si>
  <si>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</si>
  <si>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</si>
  <si>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</si>
  <si>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</si>
  <si>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</si>
  <si>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</si>
  <si>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</si>
  <si>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</si>
  <si>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</si>
  <si>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</si>
  <si>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</si>
  <si>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</si>
  <si>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</si>
  <si>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</si>
  <si>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</si>
  <si>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</si>
  <si>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</si>
  <si>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</si>
  <si>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</si>
  <si>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</si>
  <si>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</si>
  <si>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</si>
  <si>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</si>
  <si>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</si>
  <si>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</si>
  <si>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</si>
  <si>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</si>
  <si>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</si>
  <si>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</si>
  <si>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</si>
  <si>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</si>
  <si>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</si>
  <si>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</si>
  <si>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</si>
  <si>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</si>
  <si>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</si>
  <si>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</si>
  <si>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</si>
  <si>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</si>
  <si>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</si>
  <si>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</si>
  <si>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</si>
  <si>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</si>
  <si>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</si>
  <si>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</si>
  <si>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</si>
  <si>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</si>
  <si>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</si>
  <si>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</si>
  <si>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</si>
  <si>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</si>
  <si>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</si>
  <si>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</si>
  <si>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</si>
  <si>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</si>
  <si>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</si>
  <si>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</si>
  <si>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</si>
  <si>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</si>
  <si>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</si>
  <si>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</si>
  <si>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</si>
  <si>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</si>
  <si>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</si>
  <si>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</si>
  <si>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</si>
  <si>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</si>
  <si>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</si>
  <si>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</si>
  <si>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</si>
  <si>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</si>
  <si>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</si>
  <si>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</si>
  <si>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</si>
  <si>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</si>
  <si>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</si>
  <si>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</si>
  <si>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</si>
  <si>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</si>
  <si>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</si>
  <si>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</si>
  <si>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</si>
  <si>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</si>
  <si>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</si>
  <si>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</si>
  <si>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</si>
  <si>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</si>
  <si>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</si>
  <si>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</si>
  <si>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</si>
  <si>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</si>
  <si>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</si>
  <si>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</si>
  <si>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</si>
  <si>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</si>
  <si>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</si>
  <si>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</si>
  <si>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</si>
  <si>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</si>
  <si>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</si>
  <si>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</si>
  <si>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</si>
  <si>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</si>
  <si>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</si>
  <si>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</si>
  <si>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</si>
  <si>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</si>
  <si>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</si>
  <si>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</si>
  <si>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</si>
  <si>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</si>
  <si>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</si>
  <si>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</si>
  <si>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</si>
  <si>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</si>
  <si>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</si>
  <si>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</si>
  <si>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</si>
  <si>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</si>
  <si>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</si>
  <si>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</si>
  <si>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</si>
  <si>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</si>
  <si>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</si>
  <si>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</si>
  <si>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</si>
  <si>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</si>
  <si>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</si>
  <si>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</si>
  <si>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</si>
  <si>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</si>
  <si>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</si>
  <si>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</si>
  <si>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</si>
  <si>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</si>
  <si>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</si>
  <si>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</si>
  <si>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</si>
  <si>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</si>
  <si>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</si>
  <si>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</si>
  <si>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</si>
  <si>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</si>
  <si>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</si>
  <si>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</si>
  <si>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</si>
  <si>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</si>
  <si>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</si>
  <si>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</si>
  <si>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</si>
  <si>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</si>
  <si>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</si>
  <si>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</si>
  <si>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</si>
  <si>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</si>
  <si>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</si>
  <si>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</si>
  <si>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</si>
  <si>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</si>
  <si>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</si>
  <si>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</si>
  <si>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</si>
  <si>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</si>
  <si>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</si>
  <si>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</si>
  <si>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</si>
  <si>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</si>
  <si>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</si>
  <si>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</si>
  <si>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</si>
  <si>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</si>
  <si>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</si>
  <si>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</si>
  <si>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</si>
  <si>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</si>
  <si>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</si>
  <si>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</si>
  <si>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</si>
  <si>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</si>
  <si>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</si>
  <si>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</si>
  <si>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</si>
  <si>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</si>
  <si>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</si>
  <si>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</si>
  <si>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</si>
  <si>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</si>
  <si>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</si>
  <si>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</si>
  <si>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</si>
  <si>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</si>
  <si>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</si>
  <si>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</si>
  <si>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</si>
  <si>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</si>
  <si>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</si>
  <si>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</si>
  <si>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</si>
  <si>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</si>
  <si>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</si>
  <si>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</si>
  <si>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</si>
  <si>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</si>
  <si>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</si>
  <si>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</si>
  <si>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</si>
  <si>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</si>
  <si>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</si>
  <si>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</si>
  <si>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</si>
  <si>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</si>
  <si>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</si>
  <si>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</si>
  <si>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</si>
  <si>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</si>
  <si>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</si>
  <si>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</si>
  <si>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</si>
  <si>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</si>
  <si>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</si>
  <si>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</si>
  <si>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</si>
  <si>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</si>
  <si>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</si>
  <si>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</si>
  <si>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</si>
  <si>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</si>
  <si>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</si>
  <si>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</si>
  <si>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</si>
  <si>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</si>
  <si>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</si>
  <si>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</si>
  <si>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</si>
  <si>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</si>
  <si>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</si>
  <si>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</si>
  <si>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</si>
  <si>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</si>
  <si>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</si>
  <si>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</si>
  <si>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</si>
  <si>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</si>
  <si>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</si>
  <si>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</si>
  <si>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</si>
  <si>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</si>
  <si>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</si>
  <si>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</si>
  <si>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</si>
  <si>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</si>
  <si>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</si>
  <si>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</si>
  <si>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</si>
  <si>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</si>
  <si>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</si>
  <si>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</si>
  <si>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</si>
  <si>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</si>
  <si>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</si>
  <si>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</si>
  <si>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</si>
  <si>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</si>
  <si>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</si>
  <si>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</si>
  <si>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</si>
  <si>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</si>
  <si>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</si>
  <si>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</si>
  <si>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</si>
  <si>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</si>
  <si>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</si>
  <si>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</si>
  <si>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</si>
  <si>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</si>
  <si>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</si>
  <si>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</si>
  <si>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</si>
  <si>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</si>
  <si>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</si>
  <si>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</si>
  <si>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</si>
  <si>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</si>
  <si>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</si>
  <si>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</si>
  <si>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</si>
  <si>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</si>
  <si>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</si>
  <si>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</si>
  <si>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</si>
  <si>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</si>
  <si>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</si>
  <si>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</si>
  <si>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</si>
  <si>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</si>
  <si>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</si>
  <si>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</si>
  <si>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</si>
  <si>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</si>
  <si>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</si>
  <si>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</si>
  <si>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</si>
  <si>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</si>
  <si>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</si>
  <si>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</si>
  <si>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</si>
  <si>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</si>
  <si>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</si>
  <si>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</si>
  <si>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</si>
  <si>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</si>
  <si>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</si>
  <si>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</si>
  <si>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</si>
  <si>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</si>
  <si>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</si>
  <si>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</si>
  <si>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</si>
  <si>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</si>
  <si>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</si>
  <si>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</si>
  <si>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</si>
  <si>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</si>
  <si>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</si>
  <si>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</si>
  <si>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</si>
  <si>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</si>
  <si>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</si>
  <si>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</si>
  <si>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</si>
  <si>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</si>
  <si>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</si>
  <si>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</si>
  <si>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</si>
  <si>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</si>
  <si>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</si>
  <si>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</si>
  <si>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</si>
  <si>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</si>
  <si>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</si>
  <si>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</si>
  <si>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</si>
  <si>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</si>
  <si>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</si>
  <si>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</si>
  <si>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</si>
  <si>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</si>
  <si>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</si>
  <si>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</si>
  <si>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</si>
  <si>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</si>
  <si>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</si>
  <si>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</si>
  <si>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</si>
  <si>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</si>
  <si>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</si>
  <si>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</si>
  <si>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</si>
  <si>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</si>
  <si>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</si>
  <si>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</si>
  <si>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</si>
  <si>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</si>
  <si>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</si>
  <si>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</si>
  <si>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</si>
  <si>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</si>
  <si>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</si>
  <si>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</si>
  <si>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</si>
  <si>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</si>
  <si>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</si>
  <si>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</si>
  <si>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</si>
  <si>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</si>
  <si>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</si>
  <si>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</si>
  <si>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</si>
  <si>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</si>
  <si>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</si>
  <si>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</si>
  <si>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</si>
  <si>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</si>
  <si>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</si>
  <si>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</si>
  <si>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</si>
  <si>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</si>
  <si>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</si>
  <si>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</si>
  <si>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</si>
  <si>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</si>
  <si>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</si>
  <si>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</si>
  <si>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</si>
  <si>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</si>
  <si>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</si>
  <si>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</si>
  <si>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</si>
  <si>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</si>
  <si>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</si>
  <si>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</si>
  <si>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</si>
  <si>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</si>
  <si>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</si>
  <si>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</si>
  <si>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</si>
  <si>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</si>
  <si>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</si>
  <si>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</si>
  <si>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</si>
  <si>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</si>
  <si>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</si>
  <si>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</si>
  <si>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</si>
  <si>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</si>
  <si>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</si>
  <si>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</si>
  <si>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</si>
  <si>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</si>
  <si>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</si>
  <si>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</si>
  <si>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</si>
  <si>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</si>
  <si>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</si>
  <si>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</si>
  <si>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</si>
  <si>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</si>
  <si>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</si>
  <si>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</si>
  <si>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</si>
  <si>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</si>
  <si>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</si>
  <si>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</si>
  <si>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</si>
  <si>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</si>
  <si>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</si>
  <si>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</si>
  <si>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</si>
  <si>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</si>
  <si>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</si>
  <si>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</si>
  <si>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</si>
  <si>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</si>
  <si>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</si>
  <si>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</si>
  <si>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</si>
  <si>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</si>
  <si>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</si>
  <si>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</si>
  <si>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</si>
  <si>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</si>
  <si>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</si>
  <si>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</si>
  <si>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</si>
  <si>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</si>
  <si>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</si>
  <si>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</si>
  <si>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</si>
  <si>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</si>
  <si>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</si>
  <si>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</si>
  <si>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</si>
  <si>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</si>
  <si>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</si>
  <si>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</si>
  <si>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</si>
  <si>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</si>
  <si>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</si>
  <si>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</si>
  <si>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</si>
  <si>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</si>
  <si>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</si>
  <si>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</si>
  <si>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</si>
  <si>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</si>
  <si>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</si>
  <si>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</si>
  <si>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</si>
  <si>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</si>
  <si>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</si>
  <si>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</si>
  <si>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</si>
  <si>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</si>
  <si>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</si>
  <si>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</si>
  <si>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</si>
  <si>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</si>
  <si>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</si>
  <si>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</si>
  <si>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</si>
  <si>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</si>
  <si>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</si>
  <si>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</si>
  <si>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</si>
  <si>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</si>
  <si>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</si>
  <si>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</si>
  <si>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</si>
  <si>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</si>
  <si>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</si>
  <si>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</si>
  <si>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</si>
  <si>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</si>
  <si>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</si>
  <si>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</si>
  <si>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</si>
  <si>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</si>
  <si>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</si>
  <si>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</si>
  <si>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</si>
  <si>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</si>
  <si>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</si>
  <si>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</si>
  <si>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</si>
  <si>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</si>
  <si>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</si>
  <si>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</si>
  <si>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</si>
  <si>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</si>
  <si>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</si>
  <si>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</si>
  <si>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</si>
  <si>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</si>
  <si>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</si>
  <si>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</si>
  <si>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</si>
  <si>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</si>
  <si>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</si>
  <si>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</si>
  <si>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</si>
  <si>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</si>
  <si>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</si>
  <si>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</si>
  <si>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</si>
  <si>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</si>
  <si>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</si>
  <si>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</si>
  <si>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</si>
  <si>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</si>
  <si>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</si>
  <si>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</si>
  <si>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</si>
  <si>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</si>
  <si>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</si>
  <si>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</si>
  <si>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</si>
  <si>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</si>
  <si>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</si>
  <si>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</si>
  <si>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</si>
  <si>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</si>
  <si>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</si>
  <si>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</si>
  <si>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</si>
  <si>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</si>
  <si>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</si>
  <si>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</si>
  <si>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</si>
  <si>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</si>
  <si>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</si>
  <si>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</si>
  <si>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</si>
  <si>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</si>
  <si>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</si>
  <si>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</si>
  <si>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</si>
  <si>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</si>
  <si>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</si>
  <si>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</si>
  <si>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</si>
  <si>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</si>
  <si>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</si>
  <si>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</si>
  <si>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</si>
  <si>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</si>
  <si>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</si>
  <si>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</si>
  <si>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</si>
  <si>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</si>
  <si>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</si>
  <si>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</si>
  <si>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</si>
  <si>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</si>
  <si>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</si>
  <si>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</si>
  <si>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</si>
  <si>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</si>
  <si>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</si>
  <si>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</si>
  <si>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</si>
  <si>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</si>
  <si>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</si>
  <si>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</si>
  <si>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</si>
  <si>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</si>
  <si>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</si>
  <si>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</si>
  <si>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</si>
  <si>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</si>
  <si>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</si>
  <si>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</si>
  <si>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</si>
  <si>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</si>
  <si>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</si>
  <si>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</si>
  <si>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</si>
  <si>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</si>
  <si>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</si>
  <si>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</si>
  <si>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</si>
  <si>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</si>
  <si>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</si>
  <si>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</si>
  <si>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</si>
  <si>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</si>
  <si>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</si>
  <si>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</si>
  <si>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</si>
  <si>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</si>
  <si>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</si>
  <si>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</si>
  <si>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</si>
  <si>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</si>
  <si>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</si>
  <si>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</si>
  <si>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</si>
  <si>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</si>
  <si>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</si>
  <si>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</si>
  <si>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</si>
  <si>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</si>
  <si>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</si>
  <si>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</si>
  <si>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</si>
  <si>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</si>
  <si>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</si>
  <si>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</si>
  <si>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</si>
  <si>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</si>
  <si>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</si>
  <si>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</si>
  <si>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</si>
  <si>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</si>
  <si>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</si>
  <si>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</si>
  <si>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</si>
  <si>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</si>
  <si>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</si>
  <si>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</si>
  <si>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</si>
  <si>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</si>
  <si>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</si>
  <si>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</si>
  <si>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</si>
  <si>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</si>
  <si>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</si>
  <si>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</si>
  <si>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</si>
  <si>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</si>
  <si>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</si>
  <si>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</si>
  <si>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</si>
  <si>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</si>
  <si>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</si>
  <si>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</si>
  <si>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</si>
  <si>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</si>
  <si>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</si>
  <si>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</si>
  <si>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</si>
  <si>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</si>
  <si>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</si>
  <si>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</si>
  <si>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</si>
  <si>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</si>
  <si>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</si>
  <si>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</si>
  <si>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</si>
  <si>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</si>
  <si>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</si>
  <si>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</si>
  <si>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</si>
  <si>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</si>
  <si>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</si>
  <si>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</si>
  <si>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</si>
  <si>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</si>
  <si>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</si>
  <si>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</si>
  <si>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</si>
  <si>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</si>
  <si>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</si>
  <si>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</si>
  <si>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</si>
  <si>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</si>
  <si>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</si>
  <si>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</si>
  <si>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</si>
  <si>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</si>
  <si>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</si>
  <si>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</si>
  <si>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</si>
  <si>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</si>
  <si>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</si>
  <si>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</si>
  <si>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</si>
  <si>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</si>
  <si>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</si>
  <si>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</si>
  <si>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</si>
  <si>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</si>
  <si>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</si>
  <si>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</si>
  <si>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</si>
  <si>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</si>
  <si>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</si>
  <si>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</si>
  <si>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</si>
  <si>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</si>
  <si>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</si>
  <si>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</si>
  <si>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</si>
  <si>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</si>
  <si>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</si>
  <si>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</si>
  <si>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</si>
  <si>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</si>
  <si>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</si>
  <si>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</si>
  <si>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</si>
  <si>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</si>
  <si>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</si>
  <si>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</si>
  <si>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</si>
  <si>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</si>
  <si>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</si>
  <si>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</si>
  <si>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</si>
  <si>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</si>
  <si>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</si>
  <si>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</si>
  <si>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</si>
  <si>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</si>
  <si>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</si>
  <si>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</si>
  <si>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</si>
  <si>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</si>
  <si>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</si>
  <si>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</si>
  <si>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</si>
  <si>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</si>
  <si>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</si>
  <si>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</si>
  <si>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</si>
  <si>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</si>
  <si>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</si>
  <si>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</si>
  <si>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</si>
  <si>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</si>
  <si>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</si>
  <si>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</si>
  <si>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</si>
  <si>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</si>
  <si>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</si>
  <si>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</si>
  <si>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</si>
  <si>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</si>
  <si>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</si>
  <si>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</si>
  <si>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</si>
  <si>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</si>
  <si>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</si>
  <si>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</si>
  <si>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</si>
  <si>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</si>
  <si>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</si>
  <si>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</si>
  <si>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</si>
  <si>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</si>
  <si>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</si>
  <si>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</si>
  <si>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</si>
  <si>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</si>
  <si>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</si>
  <si>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</si>
  <si>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</si>
  <si>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</si>
  <si>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</si>
  <si>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</si>
  <si>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</si>
  <si>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</si>
  <si>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</si>
  <si>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</si>
  <si>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</si>
  <si>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</si>
  <si>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</si>
  <si>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</si>
  <si>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</si>
  <si>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</si>
  <si>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</si>
  <si>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</si>
  <si>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</si>
  <si>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</si>
  <si>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</si>
  <si>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</si>
  <si>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</si>
  <si>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</si>
  <si>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</si>
  <si>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</si>
  <si>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</si>
  <si>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</si>
  <si>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</si>
  <si>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</si>
  <si>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</si>
  <si>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</si>
  <si>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</si>
  <si>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</si>
  <si>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</si>
  <si>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</si>
  <si>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</si>
  <si>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</si>
  <si>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</si>
  <si>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</si>
  <si>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</si>
  <si>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</si>
  <si>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</si>
  <si>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</si>
  <si>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</si>
  <si>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</si>
  <si>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</si>
  <si>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</si>
  <si>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</si>
  <si>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</si>
  <si>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</si>
  <si>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</si>
  <si>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</si>
  <si>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</si>
  <si>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</si>
  <si>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</si>
  <si>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</si>
  <si>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</si>
  <si>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</si>
  <si>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</si>
  <si>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</si>
  <si>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</si>
  <si>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</si>
  <si>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</si>
  <si>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</si>
  <si>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</si>
  <si>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</si>
  <si>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</si>
  <si>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</si>
  <si>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</si>
  <si>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</si>
  <si>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</si>
  <si>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</si>
  <si>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</si>
  <si>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</si>
  <si>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</si>
  <si>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</si>
  <si>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</si>
  <si>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</si>
  <si>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</si>
  <si>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</si>
  <si>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</si>
  <si>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</si>
  <si>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</si>
  <si>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</si>
  <si>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</si>
  <si>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</si>
  <si>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</si>
  <si>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</si>
  <si>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</si>
  <si>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</si>
  <si>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</si>
  <si>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</si>
  <si>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</si>
  <si>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</si>
  <si>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</si>
  <si>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</si>
  <si>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</si>
  <si>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</si>
  <si>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</si>
  <si>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</si>
  <si>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</si>
  <si>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</si>
  <si>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</si>
  <si>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</si>
  <si>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</si>
  <si>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</si>
  <si>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</si>
  <si>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</si>
  <si>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</si>
  <si>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</si>
  <si>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</si>
  <si>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</si>
  <si>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</si>
  <si>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</si>
  <si>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</si>
  <si>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</si>
  <si>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</si>
  <si>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</si>
  <si>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</si>
  <si>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</si>
  <si>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</si>
  <si>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</si>
  <si>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</si>
  <si>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</si>
  <si>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</si>
  <si>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</si>
  <si>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</si>
  <si>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</si>
  <si>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</si>
  <si>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</si>
  <si>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</si>
  <si>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</si>
  <si>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</si>
  <si>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</si>
  <si>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</si>
  <si>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</si>
  <si>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</si>
  <si>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</si>
  <si>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</si>
  <si>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</si>
  <si>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</si>
  <si>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</si>
  <si>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</si>
  <si>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</si>
  <si>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</si>
  <si>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</si>
  <si>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</si>
  <si>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</si>
  <si>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</si>
  <si>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</si>
  <si>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</si>
  <si>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</si>
  <si>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</si>
  <si>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</si>
  <si>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</si>
  <si>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</si>
  <si>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</si>
  <si>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</si>
  <si>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</si>
  <si>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</si>
  <si>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</si>
  <si>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</si>
  <si>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</si>
  <si>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</si>
  <si>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</si>
  <si>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</si>
  <si>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</si>
  <si>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</si>
  <si>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</si>
  <si>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</si>
  <si>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</si>
  <si>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</si>
  <si>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</si>
  <si>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</si>
  <si>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</si>
  <si>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</si>
  <si>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</si>
  <si>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</si>
  <si>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</si>
  <si>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</si>
  <si>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</si>
  <si>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</si>
  <si>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</si>
  <si>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</si>
  <si>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</si>
  <si>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</si>
  <si>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</si>
  <si>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</si>
  <si>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</si>
  <si>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</si>
  <si>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</si>
  <si>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</si>
  <si>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</si>
  <si>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</si>
  <si>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</si>
  <si>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</si>
  <si>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</si>
  <si>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</si>
  <si>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</si>
  <si>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</si>
  <si>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</si>
  <si>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</si>
  <si>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</si>
  <si>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</si>
  <si>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</si>
  <si>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</si>
  <si>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</si>
  <si>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</si>
  <si>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</si>
  <si>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</si>
  <si>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</si>
  <si>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</si>
  <si>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</si>
  <si>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</si>
  <si>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</si>
  <si>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</si>
  <si>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</si>
  <si>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</si>
  <si>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</si>
  <si>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</si>
  <si>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</si>
  <si>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</si>
  <si>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</si>
  <si>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</si>
  <si>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</si>
  <si>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</si>
  <si>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</si>
  <si>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</si>
  <si>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</si>
  <si>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</si>
  <si>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</si>
  <si>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</si>
  <si>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</si>
  <si>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</si>
  <si>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</si>
  <si>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</si>
  <si>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</si>
  <si>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</si>
  <si>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</si>
  <si>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</si>
  <si>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</si>
  <si>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</si>
  <si>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</si>
  <si>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</si>
  <si>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</si>
  <si>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</si>
  <si>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</si>
  <si>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</si>
  <si>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</si>
  <si>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</si>
  <si>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</si>
  <si>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</si>
  <si>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</si>
  <si>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</si>
  <si>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</si>
  <si>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</si>
  <si>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</si>
  <si>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</si>
  <si>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</si>
  <si>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</si>
  <si>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</si>
  <si>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</si>
  <si>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</si>
  <si>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</si>
  <si>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</si>
  <si>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</si>
  <si>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</si>
  <si>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</si>
  <si>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</si>
  <si>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</si>
  <si>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</si>
  <si>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</si>
  <si>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</si>
  <si>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</si>
  <si>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</si>
  <si>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</si>
  <si>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</si>
  <si>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</si>
  <si>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</si>
  <si>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</si>
  <si>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</si>
  <si>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</si>
  <si>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</si>
  <si>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</si>
  <si>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</si>
  <si>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</si>
  <si>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</si>
  <si>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</si>
  <si>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</si>
  <si>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</si>
  <si>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</si>
  <si>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</si>
  <si>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</si>
  <si>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</si>
  <si>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</si>
  <si>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</si>
  <si>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</si>
  <si>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</si>
  <si>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</si>
  <si>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</si>
  <si>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</si>
  <si>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</si>
  <si>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</si>
  <si>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</si>
  <si>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</si>
  <si>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</si>
  <si>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</si>
  <si>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</si>
  <si>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</si>
  <si>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</si>
  <si>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</si>
  <si>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</si>
  <si>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</si>
  <si>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</si>
  <si>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</si>
  <si>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</si>
  <si>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</si>
  <si>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</si>
  <si>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</si>
  <si>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</si>
  <si>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</si>
  <si>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</si>
  <si>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</si>
  <si>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</si>
  <si>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</si>
  <si>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</si>
  <si>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</si>
  <si>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</si>
  <si>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</si>
  <si>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</si>
  <si>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</si>
  <si>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</si>
  <si>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</si>
  <si>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</si>
  <si>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</si>
  <si>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</si>
  <si>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</si>
  <si>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</si>
  <si>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</si>
  <si>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</si>
  <si>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</si>
  <si>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</si>
  <si>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</si>
  <si>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</si>
  <si>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</si>
  <si>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</si>
  <si>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</si>
  <si>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</si>
  <si>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</si>
  <si>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</si>
  <si>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</si>
  <si>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</si>
  <si>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</si>
  <si>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</si>
  <si>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</si>
  <si>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</si>
  <si>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</si>
  <si>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</si>
  <si>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</si>
  <si>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</si>
  <si>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</si>
  <si>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</si>
  <si>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</si>
  <si>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</si>
  <si>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</si>
  <si>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</si>
  <si>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</si>
  <si>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</si>
  <si>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</si>
  <si>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</si>
  <si>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</si>
  <si>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</si>
  <si>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</si>
  <si>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</si>
  <si>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</si>
  <si>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</si>
  <si>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</si>
  <si>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</si>
  <si>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</si>
  <si>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</si>
  <si>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</si>
  <si>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</si>
  <si>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</si>
  <si>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</si>
  <si>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</si>
  <si>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</si>
  <si>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</si>
  <si>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</si>
  <si>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</si>
  <si>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</si>
  <si>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</si>
  <si>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</si>
  <si>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</si>
  <si>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</si>
  <si>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</si>
  <si>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</si>
  <si>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</si>
  <si>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</si>
  <si>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</si>
  <si>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</si>
  <si>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</si>
  <si>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</si>
  <si>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</si>
  <si>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</si>
  <si>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</si>
  <si>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</si>
  <si>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</si>
  <si>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</si>
  <si>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</si>
  <si>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</si>
  <si>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</si>
  <si>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</si>
  <si>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</si>
  <si>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</si>
  <si>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</si>
  <si>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</si>
  <si>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</si>
  <si>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</si>
  <si>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</si>
  <si>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</si>
  <si>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</si>
  <si>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</si>
  <si>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</si>
  <si>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</si>
  <si>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</si>
  <si>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</si>
  <si>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</si>
  <si>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</si>
  <si>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</si>
  <si>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</si>
  <si>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</si>
  <si>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</si>
  <si>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</si>
  <si>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</si>
  <si>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</si>
  <si>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</si>
  <si>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</si>
  <si>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</si>
  <si>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</si>
  <si>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</si>
  <si>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</si>
  <si>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</si>
  <si>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</si>
  <si>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</si>
  <si>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</si>
  <si>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</si>
  <si>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</si>
  <si>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</si>
  <si>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</si>
  <si>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</si>
  <si>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</si>
  <si>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</si>
  <si>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</si>
  <si>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</si>
  <si>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</si>
  <si>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</si>
  <si>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</si>
  <si>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</si>
  <si>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</si>
  <si>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</si>
  <si>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</si>
  <si>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</si>
  <si>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</si>
  <si>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</si>
  <si>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</si>
  <si>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</si>
  <si>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</si>
  <si>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</si>
  <si>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</si>
  <si>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</si>
  <si>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</si>
  <si>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</si>
  <si>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</si>
  <si>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</si>
  <si>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</si>
  <si>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</si>
  <si>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</si>
  <si>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</si>
  <si>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</si>
  <si>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</si>
  <si>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</si>
  <si>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</si>
  <si>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</si>
  <si>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</si>
  <si>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</si>
  <si>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</si>
  <si>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</si>
  <si>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</si>
  <si>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</si>
  <si>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</si>
  <si>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</si>
  <si>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</si>
  <si>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</si>
  <si>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</si>
  <si>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</si>
  <si>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</si>
  <si>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</si>
  <si>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</si>
  <si>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</si>
  <si>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</si>
  <si>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</si>
  <si>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</si>
  <si>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</si>
  <si>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</si>
  <si>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</si>
  <si>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</si>
  <si>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</si>
  <si>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</si>
  <si>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</si>
  <si>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</si>
  <si>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</si>
  <si>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</si>
  <si>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</si>
  <si>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</si>
  <si>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</si>
  <si>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</si>
  <si>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</si>
  <si>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</si>
  <si>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</si>
  <si>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</si>
  <si>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</si>
  <si>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</si>
  <si>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</si>
  <si>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</si>
  <si>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</si>
  <si>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</si>
  <si>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</si>
  <si>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</si>
  <si>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</si>
  <si>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</si>
  <si>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</si>
  <si>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</si>
  <si>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</si>
  <si>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</si>
  <si>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</si>
  <si>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</si>
  <si>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</si>
  <si>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</si>
  <si>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</si>
  <si>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</si>
  <si>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</si>
  <si>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</si>
  <si>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</si>
  <si>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</si>
  <si>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</si>
  <si>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</si>
  <si>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</si>
  <si>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</si>
  <si>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</si>
  <si>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</si>
  <si>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</si>
  <si>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</si>
  <si>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</si>
  <si>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</si>
  <si>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</si>
  <si>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</si>
  <si>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</si>
  <si>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</si>
  <si>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</si>
  <si>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</si>
  <si>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</si>
  <si>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</si>
  <si>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</si>
  <si>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</si>
  <si>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</si>
  <si>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</si>
  <si>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</si>
  <si>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</si>
  <si>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</si>
  <si>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</si>
  <si>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</si>
  <si>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</si>
  <si>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</si>
  <si>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</si>
  <si>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</si>
  <si>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</si>
  <si>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</si>
  <si>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</si>
  <si>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</si>
  <si>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</si>
  <si>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</si>
  <si>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</si>
  <si>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</si>
  <si>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</si>
  <si>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</si>
  <si>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</si>
  <si>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</si>
  <si>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</si>
  <si>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</si>
  <si>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</si>
  <si>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</si>
  <si>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</si>
  <si>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</si>
  <si>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</si>
  <si>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</si>
  <si>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</si>
  <si>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</si>
  <si>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</si>
  <si>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</si>
  <si>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</si>
  <si>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</si>
  <si>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</si>
  <si>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</si>
  <si>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</si>
  <si>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</si>
  <si>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</si>
  <si>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</si>
  <si>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</si>
  <si>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</si>
  <si>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</si>
  <si>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</si>
  <si>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</si>
  <si>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</si>
  <si>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</si>
  <si>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</si>
  <si>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</si>
  <si>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</si>
  <si>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</si>
  <si>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</si>
  <si>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</si>
  <si>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</si>
  <si>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</si>
  <si>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</si>
  <si>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</si>
  <si>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</si>
  <si>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</si>
  <si>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</si>
  <si>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</si>
  <si>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</si>
  <si>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</si>
  <si>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</si>
  <si>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</si>
  <si>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</si>
  <si>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</si>
  <si>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</si>
  <si>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</si>
  <si>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</si>
  <si>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</si>
  <si>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</si>
  <si>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</si>
  <si>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</si>
  <si>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</si>
  <si>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</si>
  <si>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</si>
  <si>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</si>
  <si>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</si>
  <si>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</si>
  <si>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</si>
  <si>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</si>
  <si>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</si>
  <si>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</si>
  <si>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</si>
  <si>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</si>
  <si>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</si>
  <si>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</si>
  <si>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</si>
  <si>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</si>
  <si>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</si>
  <si>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</si>
  <si>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</si>
  <si>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</si>
  <si>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</si>
  <si>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</si>
  <si>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</si>
  <si>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</si>
  <si>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</si>
  <si>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</si>
  <si>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</si>
  <si>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</si>
  <si>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</si>
  <si>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</si>
  <si>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</si>
  <si>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</si>
  <si>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</si>
  <si>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</si>
  <si>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</si>
  <si>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</si>
  <si>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</si>
  <si>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</si>
  <si>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</si>
  <si>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</si>
  <si>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</si>
  <si>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</si>
  <si>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</si>
  <si>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</si>
  <si>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</si>
  <si>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</si>
  <si>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</si>
  <si>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</si>
  <si>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</si>
  <si>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</si>
  <si>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</si>
  <si>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</si>
  <si>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</si>
  <si>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</si>
  <si>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</si>
  <si>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</si>
  <si>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</si>
  <si>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</si>
  <si>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</si>
  <si>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</si>
  <si>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</si>
  <si>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</si>
  <si>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</si>
  <si>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</si>
  <si>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</si>
  <si>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</si>
  <si>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</si>
  <si>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</si>
  <si>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</si>
  <si>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</si>
  <si>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</si>
  <si>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</si>
  <si>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</si>
  <si>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</si>
  <si>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</si>
  <si>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</si>
  <si>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</si>
  <si>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</si>
  <si>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</si>
  <si>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</si>
  <si>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</si>
  <si>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</si>
  <si>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</si>
  <si>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</si>
  <si>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</si>
  <si>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</si>
  <si>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</si>
  <si>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</si>
  <si>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</si>
  <si>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</si>
  <si>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</si>
  <si>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</si>
  <si>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</si>
  <si>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</si>
  <si>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</si>
  <si>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</si>
  <si>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</si>
  <si>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</si>
  <si>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</si>
  <si>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</si>
  <si>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</si>
  <si>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</si>
  <si>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</si>
  <si>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</si>
  <si>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</si>
  <si>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</si>
  <si>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</si>
  <si>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</si>
  <si>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</si>
  <si>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</si>
  <si>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</si>
  <si>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</si>
  <si>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</si>
  <si>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</si>
  <si>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</si>
  <si>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</si>
  <si>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</si>
  <si>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</si>
  <si>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</si>
  <si>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</si>
  <si>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</si>
  <si>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</si>
  <si>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</si>
  <si>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</si>
  <si>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</si>
  <si>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</si>
  <si>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</si>
  <si>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</si>
  <si>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</si>
  <si>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</si>
  <si>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</si>
  <si>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</si>
  <si>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</si>
  <si>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</si>
  <si>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</si>
  <si>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</si>
  <si>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</si>
  <si>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</si>
  <si>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</si>
  <si>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</si>
  <si>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</si>
  <si>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</si>
  <si>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</si>
  <si>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</si>
  <si>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</si>
  <si>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</si>
  <si>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</si>
  <si>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</si>
  <si>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</si>
  <si>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</si>
  <si>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</si>
  <si>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</si>
  <si>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</si>
  <si>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</si>
  <si>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</si>
  <si>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</si>
  <si>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</si>
  <si>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</si>
  <si>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</si>
  <si>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</si>
  <si>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</si>
  <si>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</si>
  <si>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</si>
  <si>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</si>
  <si>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</si>
  <si>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</si>
  <si>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</si>
  <si>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</si>
  <si>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</si>
  <si>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</si>
  <si>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</si>
  <si>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</si>
  <si>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</si>
  <si>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</si>
  <si>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</si>
  <si>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</si>
  <si>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</si>
  <si>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</si>
  <si>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</si>
  <si>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</si>
  <si>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</si>
  <si>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</si>
  <si>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</si>
  <si>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</si>
  <si>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</si>
  <si>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</si>
  <si>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</si>
  <si>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</si>
  <si>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</si>
  <si>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</si>
  <si>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</si>
  <si>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</si>
  <si>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</si>
  <si>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</si>
  <si>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</si>
  <si>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</si>
  <si>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</si>
  <si>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</si>
  <si>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</si>
  <si>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</si>
  <si>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</si>
  <si>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</si>
  <si>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</si>
  <si>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</si>
  <si>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</si>
  <si>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</si>
  <si>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</si>
  <si>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</si>
  <si>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</si>
  <si>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</si>
  <si>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</si>
  <si>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</si>
  <si>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</si>
  <si>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</si>
  <si>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</si>
  <si>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</si>
  <si>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</si>
  <si>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</si>
  <si>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</si>
  <si>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</si>
  <si>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</si>
  <si>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</si>
  <si>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</si>
  <si>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</si>
  <si>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</si>
  <si>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</si>
  <si>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</si>
  <si>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</si>
  <si>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</si>
  <si>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</si>
  <si>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</si>
  <si>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</si>
  <si>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</si>
  <si>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</si>
  <si>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</si>
  <si>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</si>
  <si>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</si>
  <si>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</si>
  <si>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</si>
  <si>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</si>
  <si>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</si>
  <si>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</si>
  <si>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</si>
  <si>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</si>
  <si>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</si>
  <si>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</si>
  <si>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</si>
  <si>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</si>
  <si>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</si>
  <si>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</si>
  <si>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</si>
  <si>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</si>
  <si>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</si>
  <si>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</si>
  <si>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</si>
  <si>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</si>
  <si>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</si>
  <si>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</si>
  <si>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</si>
  <si>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</si>
  <si>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</si>
  <si>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</si>
  <si>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</si>
  <si>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</si>
  <si>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</si>
  <si>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</si>
  <si>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</si>
  <si>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</si>
  <si>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</si>
  <si>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</si>
  <si>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</si>
  <si>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</si>
  <si>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</si>
  <si>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</si>
  <si>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</si>
  <si>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</si>
  <si>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</si>
  <si>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</si>
  <si>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</si>
  <si>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</si>
  <si>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</si>
  <si>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</si>
  <si>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</si>
  <si>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</si>
  <si>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</si>
  <si>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</si>
  <si>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</si>
  <si>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</si>
  <si>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</si>
  <si>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</si>
  <si>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</si>
  <si>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</si>
  <si>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</si>
  <si>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</si>
  <si>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</si>
  <si>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</si>
  <si>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</si>
  <si>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</si>
  <si>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</si>
  <si>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</si>
  <si>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</si>
  <si>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</si>
  <si>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</si>
  <si>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</si>
  <si>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</si>
  <si>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</si>
  <si>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</si>
  <si>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</si>
  <si>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</si>
  <si>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</si>
  <si>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</si>
  <si>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</si>
  <si>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</si>
  <si>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</si>
  <si>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</si>
  <si>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</si>
  <si>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</si>
  <si>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</si>
  <si>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</si>
  <si>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</si>
  <si>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</si>
  <si>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</si>
  <si>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</si>
  <si>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</si>
  <si>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</si>
  <si>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</si>
  <si>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</si>
  <si>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</si>
  <si>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</si>
  <si>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</si>
  <si>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</si>
  <si>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</si>
  <si>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</si>
  <si>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</si>
  <si>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</si>
  <si>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</si>
  <si>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</si>
  <si>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</si>
  <si>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</si>
  <si>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</si>
  <si>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</si>
  <si>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</si>
  <si>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</si>
  <si>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</si>
  <si>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</si>
  <si>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</si>
  <si>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</si>
  <si>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</si>
  <si>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</si>
  <si>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</si>
  <si>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</si>
  <si>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</si>
  <si>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</si>
  <si>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</si>
  <si>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</si>
  <si>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</si>
  <si>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</si>
  <si>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</si>
  <si>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</si>
  <si>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</si>
  <si>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</si>
  <si>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</si>
  <si>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</si>
  <si>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</si>
  <si>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</si>
  <si>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</si>
  <si>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</si>
  <si>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</si>
  <si>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</si>
  <si>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</si>
  <si>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</si>
  <si>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</si>
  <si>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</si>
  <si>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</si>
  <si>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</si>
  <si>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</si>
  <si>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</si>
  <si>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</si>
  <si>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</si>
  <si>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</si>
  <si>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</si>
  <si>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</si>
  <si>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</si>
  <si>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</si>
  <si>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</si>
  <si>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</si>
  <si>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</si>
  <si>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</si>
  <si>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</si>
  <si>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</si>
  <si>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</si>
  <si>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</si>
  <si>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</si>
  <si>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</si>
  <si>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</si>
  <si>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</si>
  <si>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</si>
  <si>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</si>
  <si>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</si>
  <si>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</si>
  <si>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</si>
  <si>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</si>
  <si>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</si>
  <si>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</si>
  <si>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</si>
  <si>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</si>
  <si>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</si>
  <si>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</si>
  <si>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</si>
  <si>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</si>
  <si>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</si>
  <si>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</si>
  <si>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</si>
  <si>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</si>
  <si>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</si>
  <si>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</si>
  <si>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</si>
  <si>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</si>
  <si>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</si>
  <si>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</si>
  <si>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</si>
  <si>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</si>
  <si>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</si>
  <si>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</si>
  <si>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</si>
  <si>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</si>
  <si>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</si>
  <si>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</si>
  <si>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</si>
  <si>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</si>
  <si>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</si>
  <si>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</si>
  <si>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</si>
  <si>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</si>
  <si>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</si>
  <si>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</si>
  <si>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</si>
  <si>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</si>
  <si>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</si>
  <si>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</si>
  <si>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</si>
  <si>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</si>
  <si>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</si>
  <si>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</si>
  <si>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</si>
  <si>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</si>
  <si>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</si>
  <si>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</si>
  <si>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</si>
  <si>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</si>
  <si>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</si>
  <si>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</si>
  <si>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</si>
  <si>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</si>
  <si>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</si>
  <si>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</si>
  <si>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</si>
  <si>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</si>
  <si>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</si>
  <si>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</si>
  <si>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</si>
  <si>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</si>
  <si>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</si>
  <si>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</si>
  <si>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</si>
  <si>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</si>
  <si>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</si>
  <si>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</si>
  <si>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</si>
  <si>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</si>
  <si>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</si>
  <si>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</si>
  <si>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</si>
  <si>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</si>
  <si>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</si>
  <si>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</si>
  <si>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</si>
  <si>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</si>
  <si>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</si>
  <si>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</si>
  <si>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</si>
  <si>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</si>
  <si>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</si>
  <si>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</si>
  <si>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</si>
  <si>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</si>
  <si>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</si>
  <si>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</si>
  <si>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</si>
  <si>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</si>
  <si>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</si>
  <si>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</si>
  <si>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</si>
  <si>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</si>
  <si>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</si>
  <si>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</si>
  <si>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</si>
  <si>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</si>
  <si>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</si>
  <si>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</si>
  <si>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</si>
  <si>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</si>
  <si>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</si>
  <si>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</si>
  <si>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</si>
  <si>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</si>
  <si>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</si>
  <si>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</si>
  <si>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</si>
  <si>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</si>
  <si>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</si>
  <si>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</si>
  <si>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</si>
  <si>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</si>
  <si>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</si>
  <si>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</si>
  <si>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</si>
  <si>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</si>
  <si>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</si>
  <si>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</si>
  <si>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</si>
  <si>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</si>
  <si>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</si>
  <si>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</si>
  <si>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</si>
  <si>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</si>
  <si>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</si>
  <si>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</si>
  <si>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</si>
  <si>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</si>
  <si>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</si>
  <si>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</si>
  <si>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</si>
  <si>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</si>
  <si>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</si>
  <si>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</si>
  <si>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</si>
  <si>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</si>
  <si>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</si>
  <si>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</si>
  <si>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</si>
  <si>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</si>
  <si>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</si>
  <si>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</si>
  <si>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</si>
  <si>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</si>
  <si>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</si>
  <si>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</si>
  <si>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</si>
  <si>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</si>
  <si>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</si>
  <si>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</si>
  <si>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</si>
  <si>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</si>
  <si>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</si>
  <si>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</si>
  <si>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</si>
  <si>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</si>
  <si>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</si>
  <si>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</si>
  <si>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</si>
  <si>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</si>
  <si>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</si>
  <si>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</si>
  <si>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</si>
  <si>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</si>
  <si>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</si>
  <si>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</si>
  <si>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</si>
  <si>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</si>
  <si>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</si>
  <si>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</si>
  <si>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</si>
  <si>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</si>
  <si>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</si>
  <si>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</si>
  <si>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</si>
  <si>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</si>
  <si>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</si>
  <si>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</si>
  <si>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</si>
  <si>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</si>
  <si>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</si>
  <si>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</si>
  <si>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</si>
  <si>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</si>
  <si>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</si>
  <si>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</si>
  <si>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</si>
  <si>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</si>
  <si>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</si>
  <si>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</si>
  <si>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</si>
  <si>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</si>
  <si>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</si>
  <si>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</si>
  <si>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</si>
  <si>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</si>
  <si>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</si>
  <si>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</si>
  <si>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</si>
  <si>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</si>
  <si>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</si>
  <si>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</si>
  <si>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</si>
  <si>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</si>
  <si>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</si>
  <si>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</si>
  <si>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</si>
  <si>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</si>
  <si>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</si>
  <si>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</si>
  <si>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</si>
  <si>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</si>
  <si>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</si>
  <si>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</si>
  <si>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</si>
  <si>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</si>
  <si>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</si>
  <si>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</si>
  <si>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</si>
  <si>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</si>
  <si>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</si>
  <si>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</si>
  <si>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</si>
  <si>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</si>
  <si>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</si>
  <si>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</si>
  <si>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</si>
  <si>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</si>
  <si>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</si>
  <si>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</si>
  <si>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</si>
  <si>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</si>
  <si>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</si>
  <si>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</si>
  <si>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</si>
  <si>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</si>
  <si>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</si>
  <si>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</si>
  <si>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</si>
  <si>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</si>
  <si>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</si>
  <si>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</si>
  <si>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</si>
  <si>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</si>
  <si>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</si>
  <si>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</si>
  <si>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</si>
  <si>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</si>
  <si>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</si>
  <si>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</si>
  <si>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</si>
  <si>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</si>
  <si>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</si>
  <si>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</si>
  <si>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</si>
  <si>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</si>
  <si>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</si>
  <si>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</si>
  <si>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</si>
  <si>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</si>
  <si>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</si>
  <si>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</si>
  <si>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</si>
  <si>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</si>
  <si>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</si>
  <si>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</si>
  <si>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</si>
  <si>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</si>
  <si>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</si>
  <si>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</si>
  <si>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</si>
  <si>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</si>
  <si>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</si>
  <si>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</si>
  <si>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</si>
  <si>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</si>
  <si>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</si>
  <si>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</si>
  <si>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</si>
  <si>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</si>
  <si>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</si>
  <si>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</si>
  <si>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</si>
  <si>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</si>
  <si>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</si>
  <si>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</si>
  <si>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</si>
  <si>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</si>
  <si>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</si>
  <si>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</si>
  <si>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</si>
  <si>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</si>
  <si>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</si>
  <si>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</si>
  <si>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</si>
  <si>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</si>
  <si>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</si>
  <si>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</si>
  <si>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</si>
  <si>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</si>
  <si>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</si>
  <si>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</si>
  <si>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</si>
  <si>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</si>
  <si>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</si>
  <si>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</si>
  <si>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</si>
  <si>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</si>
  <si>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</si>
  <si>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</si>
  <si>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</si>
  <si>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</si>
  <si>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</si>
  <si>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</si>
  <si>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</si>
  <si>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</si>
  <si>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</si>
  <si>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</si>
  <si>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</si>
  <si>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</si>
  <si>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</si>
  <si>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</si>
  <si>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</si>
  <si>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</si>
  <si>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</si>
  <si>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</si>
  <si>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</si>
  <si>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</si>
  <si>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</si>
  <si>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</si>
  <si>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</si>
  <si>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</si>
  <si>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</si>
  <si>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</si>
  <si>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</si>
  <si>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</si>
  <si>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</si>
  <si>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</si>
  <si>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</si>
  <si>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</si>
  <si>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</si>
  <si>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</si>
  <si>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</si>
  <si>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</si>
  <si>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</si>
  <si>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</si>
  <si>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</si>
  <si>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</si>
  <si>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</si>
  <si>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</si>
  <si>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</si>
  <si>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</si>
  <si>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</si>
  <si>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</si>
  <si>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</si>
  <si>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</si>
  <si>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</si>
  <si>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</si>
  <si>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</si>
  <si>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</si>
  <si>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</si>
  <si>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</si>
  <si>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</si>
  <si>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</si>
  <si>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</si>
  <si>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</si>
  <si>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</si>
  <si>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</si>
  <si>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</si>
  <si>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</si>
  <si>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</si>
  <si>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</si>
  <si>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</si>
  <si>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</si>
  <si>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</si>
  <si>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</si>
  <si>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</si>
  <si>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</si>
  <si>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</si>
  <si>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</si>
  <si>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</si>
  <si>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</si>
  <si>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</si>
  <si>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</si>
  <si>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</si>
  <si>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</si>
  <si>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</si>
  <si>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</si>
  <si>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</si>
  <si>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</si>
  <si>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</si>
  <si>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</si>
  <si>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</si>
  <si>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</si>
  <si>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</si>
  <si>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</si>
  <si>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</si>
  <si>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</si>
  <si>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</si>
  <si>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</si>
  <si>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</si>
  <si>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</si>
  <si>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</si>
  <si>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</si>
  <si>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</si>
  <si>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</si>
  <si>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</si>
  <si>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</si>
  <si>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</si>
  <si>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</si>
  <si>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</si>
  <si>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</si>
  <si>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</si>
  <si>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</si>
  <si>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</si>
  <si>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</si>
  <si>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</si>
  <si>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</si>
  <si>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</si>
  <si>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</si>
  <si>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</si>
  <si>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</si>
  <si>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</si>
  <si>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</si>
  <si>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</si>
  <si>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</si>
  <si>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</si>
  <si>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</si>
  <si>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</si>
  <si>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</si>
  <si>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</si>
  <si>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</si>
  <si>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</si>
  <si>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</si>
  <si>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</si>
  <si>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</si>
  <si>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</si>
  <si>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</si>
  <si>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</si>
  <si>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</si>
  <si>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</si>
  <si>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</si>
  <si>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</si>
  <si>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</si>
  <si>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</si>
  <si>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</si>
  <si>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</si>
  <si>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</si>
  <si>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</si>
  <si>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</si>
  <si>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</si>
  <si>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</si>
  <si>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</si>
  <si>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</si>
  <si>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</si>
  <si>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</si>
  <si>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</si>
  <si>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</si>
  <si>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</si>
  <si>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</si>
  <si>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</si>
  <si>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</si>
  <si>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</si>
  <si>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</si>
  <si>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</si>
  <si>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</si>
  <si>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</si>
  <si>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</si>
  <si>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</si>
  <si>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</si>
  <si>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</si>
  <si>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</si>
  <si>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</si>
  <si>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</si>
  <si>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</si>
  <si>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</si>
  <si>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</si>
  <si>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</si>
  <si>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</si>
  <si>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</si>
  <si>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</si>
  <si>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</si>
  <si>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</si>
  <si>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</si>
  <si>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</si>
  <si>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</si>
  <si>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</si>
  <si>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</si>
  <si>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</si>
  <si>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</si>
  <si>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</si>
  <si>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</si>
  <si>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</si>
  <si>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</si>
  <si>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</si>
  <si>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</si>
  <si>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</si>
  <si>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</si>
  <si>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</si>
  <si>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</si>
  <si>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</si>
  <si>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</si>
  <si>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</si>
  <si>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</si>
  <si>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</si>
  <si>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</si>
  <si>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</si>
  <si>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</si>
  <si>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</si>
  <si>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</si>
  <si>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</si>
  <si>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</si>
  <si>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</si>
  <si>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</si>
  <si>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</si>
  <si>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</si>
  <si>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</si>
  <si>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</si>
  <si>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</si>
  <si>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</si>
  <si>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</si>
  <si>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</si>
  <si>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</si>
  <si>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</si>
  <si>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</si>
  <si>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</si>
  <si>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</si>
  <si>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</si>
  <si>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</si>
  <si>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</si>
  <si>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</si>
  <si>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</si>
  <si>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</si>
  <si>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</si>
  <si>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</si>
  <si>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</si>
  <si>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</si>
  <si>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</si>
  <si>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</si>
  <si>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</si>
  <si>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</si>
  <si>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</si>
  <si>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</si>
  <si>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</si>
  <si>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</si>
  <si>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</si>
  <si>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</si>
  <si>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</si>
  <si>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</si>
  <si>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</si>
  <si>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</si>
  <si>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</si>
  <si>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</si>
  <si>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</si>
  <si>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</si>
  <si>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</si>
  <si>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</si>
  <si>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</si>
  <si>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</si>
  <si>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</si>
  <si>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</si>
  <si>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</si>
  <si>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</si>
  <si>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</si>
  <si>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</si>
  <si>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</si>
  <si>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</si>
  <si>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</si>
  <si>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</si>
  <si>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</si>
  <si>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</si>
  <si>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</si>
  <si>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</si>
  <si>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</si>
  <si>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</si>
  <si>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</si>
  <si>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</si>
  <si>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</si>
  <si>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</si>
  <si>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</si>
  <si>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</si>
  <si>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</si>
  <si>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</si>
  <si>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</si>
  <si>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</si>
  <si>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</si>
  <si>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</si>
  <si>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</si>
  <si>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</si>
  <si>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</si>
  <si>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</si>
  <si>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</si>
  <si>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</si>
  <si>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</si>
  <si>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</si>
  <si>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</si>
  <si>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</si>
  <si>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</si>
  <si>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</si>
  <si>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</si>
  <si>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</si>
  <si>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</si>
  <si>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</si>
  <si>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</si>
  <si>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</si>
  <si>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</si>
  <si>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</si>
  <si>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</si>
  <si>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</si>
  <si>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</si>
  <si>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</si>
  <si>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</si>
  <si>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</si>
  <si>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</si>
  <si>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</si>
  <si>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</si>
  <si>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</si>
  <si>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</si>
  <si>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</si>
  <si>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</si>
  <si>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</si>
  <si>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</si>
  <si>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</si>
  <si>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</si>
  <si>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</si>
  <si>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</si>
  <si>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</si>
  <si>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</si>
  <si>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</si>
  <si>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</si>
  <si>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</si>
  <si>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</si>
  <si>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</si>
  <si>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</si>
  <si>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</si>
  <si>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</si>
  <si>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</si>
  <si>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</si>
  <si>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</si>
  <si>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</si>
  <si>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</si>
  <si>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</si>
  <si>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</si>
  <si>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</si>
  <si>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</si>
  <si>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</si>
  <si>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</si>
  <si>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</si>
  <si>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</si>
  <si>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</si>
  <si>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</si>
  <si>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</si>
  <si>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</si>
  <si>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</si>
  <si>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</si>
  <si>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</si>
  <si>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</si>
  <si>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</si>
  <si>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</si>
  <si>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</si>
  <si>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</si>
  <si>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</si>
  <si>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</si>
  <si>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</si>
  <si>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</si>
  <si>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</si>
  <si>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</si>
  <si>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</si>
  <si>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</si>
  <si>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</si>
  <si>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</si>
  <si>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</si>
  <si>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</si>
  <si>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</si>
  <si>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</si>
  <si>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</si>
  <si>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</si>
  <si>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</si>
  <si>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</si>
  <si>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</si>
  <si>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</si>
  <si>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</si>
  <si>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</si>
  <si>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</si>
  <si>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</si>
  <si>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</si>
  <si>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</si>
  <si>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</si>
  <si>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</si>
  <si>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</si>
  <si>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</si>
  <si>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</si>
  <si>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</si>
  <si>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</si>
  <si>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</si>
  <si>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</si>
  <si>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</si>
  <si>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</si>
  <si>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</si>
  <si>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</si>
  <si>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</si>
  <si>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</si>
  <si>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</si>
  <si>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</si>
  <si>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</si>
  <si>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</si>
  <si>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</si>
  <si>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</si>
  <si>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</si>
  <si>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</si>
  <si>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</si>
  <si>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</si>
  <si>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</si>
  <si>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</si>
  <si>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</si>
  <si>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</si>
  <si>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</si>
  <si>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</si>
  <si>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</si>
  <si>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</si>
  <si>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</si>
  <si>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</si>
  <si>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</si>
  <si>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</si>
  <si>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</si>
  <si>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</si>
  <si>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</si>
  <si>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</si>
  <si>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</si>
  <si>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</si>
  <si>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</si>
  <si>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</si>
  <si>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</si>
  <si>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</si>
  <si>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</si>
  <si>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</si>
  <si>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</si>
  <si>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</si>
  <si>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</si>
  <si>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</si>
  <si>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</si>
  <si>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</si>
  <si>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</si>
  <si>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</si>
  <si>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</si>
  <si>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</si>
  <si>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</si>
  <si>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</si>
  <si>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</si>
  <si>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</si>
  <si>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</si>
  <si>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</si>
  <si>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</si>
  <si>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</si>
  <si>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</si>
  <si>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</si>
  <si>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</si>
  <si>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</si>
  <si>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</si>
  <si>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</si>
  <si>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</si>
  <si>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</si>
  <si>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</si>
  <si>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</si>
  <si>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</si>
  <si>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</si>
  <si>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</si>
  <si>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</si>
  <si>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</si>
  <si>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</si>
  <si>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</si>
  <si>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</si>
  <si>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</si>
  <si>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</si>
  <si>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</si>
  <si>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</si>
  <si>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</si>
  <si>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</si>
  <si>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</si>
  <si>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</si>
  <si>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</si>
  <si>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</si>
  <si>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</si>
  <si>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</si>
  <si>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</si>
  <si>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</si>
  <si>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</si>
  <si>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</si>
  <si>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</si>
  <si>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</si>
  <si>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</si>
  <si>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</si>
  <si>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</si>
  <si>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</si>
  <si>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</si>
  <si>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</si>
  <si>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</si>
  <si>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</si>
  <si>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</si>
  <si>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</si>
  <si>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</si>
  <si>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</si>
  <si>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</si>
  <si>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</si>
  <si>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</si>
  <si>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</si>
  <si>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</si>
  <si>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</si>
  <si>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</si>
  <si>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</si>
  <si>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</si>
  <si>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</si>
  <si>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</si>
  <si>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</si>
  <si>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</si>
  <si>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</si>
  <si>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</si>
  <si>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</si>
  <si>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</si>
  <si>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</si>
  <si>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</si>
  <si>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</si>
  <si>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</si>
  <si>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</si>
  <si>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</si>
  <si>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</si>
  <si>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</si>
  <si>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</si>
  <si>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</si>
  <si>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</si>
  <si>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</si>
  <si>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</si>
  <si>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</si>
  <si>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</si>
  <si>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</si>
  <si>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</si>
  <si>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</si>
  <si>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</si>
  <si>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</si>
  <si>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</si>
  <si>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</si>
  <si>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</si>
  <si>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</si>
  <si>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</si>
  <si>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</si>
  <si>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</si>
  <si>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</si>
  <si>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</si>
  <si>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</si>
  <si>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</si>
  <si>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</si>
  <si>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</si>
  <si>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</si>
  <si>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</si>
  <si>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</si>
  <si>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</si>
  <si>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</si>
  <si>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</si>
  <si>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</si>
  <si>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</si>
  <si>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</si>
  <si>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</si>
  <si>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</si>
  <si>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</si>
  <si>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</si>
  <si>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</si>
  <si>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</si>
  <si>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</si>
  <si>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</si>
  <si>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</si>
  <si>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</si>
  <si>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</si>
  <si>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</si>
  <si>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</si>
  <si>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</si>
  <si>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</si>
  <si>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</si>
  <si>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</si>
  <si>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</si>
  <si>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</si>
  <si>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</si>
  <si>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</si>
  <si>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</si>
  <si>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</si>
  <si>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</si>
  <si>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</si>
  <si>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</si>
  <si>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</si>
  <si>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</si>
  <si>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</si>
  <si>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</si>
  <si>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</si>
  <si>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</si>
  <si>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</si>
  <si>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</si>
  <si>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</si>
  <si>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</si>
  <si>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</si>
  <si>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</si>
  <si>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</si>
  <si>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</si>
  <si>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</si>
  <si>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</si>
  <si>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</si>
  <si>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</si>
  <si>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</si>
  <si>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</si>
  <si>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</si>
  <si>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</si>
  <si>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</si>
  <si>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</si>
  <si>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</si>
  <si>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</si>
  <si>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</si>
  <si>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</si>
  <si>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</si>
  <si>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</si>
  <si>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</si>
  <si>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</si>
  <si>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</si>
  <si>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</si>
  <si>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</si>
  <si>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</si>
  <si>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</si>
  <si>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</si>
  <si>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</si>
  <si>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</si>
  <si>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</si>
  <si>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</si>
  <si>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</si>
  <si>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</si>
  <si>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</si>
  <si>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</si>
  <si>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</si>
  <si>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</si>
  <si>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</si>
  <si>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</si>
  <si>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</si>
  <si>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</si>
  <si>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</si>
  <si>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</si>
  <si>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</si>
  <si>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</si>
  <si>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</si>
  <si>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</si>
  <si>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</si>
  <si>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</si>
  <si>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</si>
  <si>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</si>
  <si>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</si>
  <si>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</si>
  <si>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</si>
  <si>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</si>
  <si>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</si>
  <si>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</si>
  <si>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</si>
  <si>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</si>
  <si>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</si>
  <si>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</si>
  <si>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</si>
  <si>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</si>
  <si>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</si>
  <si>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</si>
  <si>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</si>
  <si>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</si>
  <si>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</si>
  <si>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</si>
  <si>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</si>
  <si>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</si>
  <si>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</si>
  <si>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</si>
  <si>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</si>
  <si>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</si>
  <si>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</si>
  <si>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</si>
  <si>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</si>
  <si>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</si>
  <si>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</si>
  <si>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</si>
  <si>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</si>
  <si>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</si>
  <si>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</si>
  <si>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</si>
  <si>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</si>
  <si>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</si>
  <si>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</si>
  <si>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</si>
  <si>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</si>
  <si>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</si>
  <si>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</si>
  <si>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</si>
  <si>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</si>
  <si>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</si>
  <si>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</si>
  <si>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</si>
  <si>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</si>
  <si>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</si>
  <si>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</si>
  <si>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</si>
  <si>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</si>
  <si>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</si>
  <si>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</si>
  <si>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</si>
  <si>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</si>
  <si>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</si>
  <si>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</si>
  <si>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</si>
  <si>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</si>
  <si>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</si>
  <si>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</si>
  <si>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</si>
  <si>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</si>
  <si>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</si>
  <si>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</si>
  <si>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</si>
  <si>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</si>
  <si>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</si>
  <si>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</si>
  <si>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</si>
  <si>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</si>
  <si>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</si>
  <si>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</si>
  <si>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</si>
  <si>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</si>
  <si>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</si>
  <si>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</si>
  <si>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</si>
  <si>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</si>
  <si>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</si>
  <si>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</si>
  <si>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</si>
  <si>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</si>
  <si>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</si>
  <si>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</si>
  <si>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</si>
  <si>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</si>
  <si>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</si>
  <si>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</si>
  <si>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</si>
  <si>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</si>
  <si>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</si>
  <si>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</si>
  <si>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</si>
  <si>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</si>
  <si>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</si>
  <si>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</si>
  <si>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</si>
  <si>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</si>
  <si>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</si>
  <si>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</si>
  <si>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</si>
  <si>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</si>
  <si>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</si>
  <si>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</si>
  <si>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</si>
  <si>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</si>
  <si>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</si>
  <si>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</si>
  <si>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</si>
  <si>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</si>
  <si>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</si>
  <si>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</si>
  <si>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</si>
  <si>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</si>
  <si>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</si>
  <si>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</si>
  <si>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</si>
  <si>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</si>
  <si>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</si>
  <si>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</si>
  <si>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</si>
  <si>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</si>
  <si>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</si>
  <si>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</si>
  <si>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</si>
  <si>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</si>
  <si>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</si>
  <si>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</si>
  <si>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</si>
  <si>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</si>
  <si>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</si>
  <si>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</si>
  <si>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</si>
  <si>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</si>
  <si>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</si>
  <si>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</si>
  <si>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</si>
  <si>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</si>
  <si>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</si>
  <si>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</si>
  <si>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</si>
  <si>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</si>
  <si>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</si>
  <si>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</si>
  <si>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</si>
  <si>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</si>
  <si>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</si>
  <si>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</si>
  <si>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</si>
  <si>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</si>
  <si>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</si>
  <si>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</si>
  <si>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</si>
  <si>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</si>
  <si>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</si>
  <si>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</si>
  <si>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</si>
  <si>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</si>
  <si>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</si>
  <si>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</si>
  <si>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</si>
  <si>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</si>
  <si>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</si>
  <si>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</si>
  <si>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</si>
  <si>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</si>
  <si>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</si>
  <si>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</si>
  <si>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</si>
  <si>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</si>
  <si>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</si>
  <si>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</si>
  <si>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</si>
  <si>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</si>
  <si>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</si>
  <si>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</si>
  <si>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</si>
  <si>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</si>
  <si>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</si>
  <si>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</si>
  <si>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</si>
  <si>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</si>
  <si>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</si>
  <si>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</si>
  <si>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</si>
  <si>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</si>
  <si>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</si>
  <si>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</si>
  <si>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</si>
  <si>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</si>
  <si>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</si>
  <si>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</si>
  <si>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</si>
  <si>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</si>
  <si>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</si>
  <si>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</si>
  <si>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</si>
  <si>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</si>
  <si>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</si>
  <si>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</si>
  <si>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</si>
  <si>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</si>
  <si>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</si>
  <si>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</si>
  <si>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</si>
  <si>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</si>
  <si>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</si>
  <si>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</si>
  <si>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</si>
  <si>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</si>
  <si>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</si>
  <si>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</si>
  <si>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</si>
  <si>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</si>
  <si>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</si>
  <si>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</si>
  <si>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</si>
  <si>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</si>
  <si>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</si>
  <si>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</si>
  <si>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</si>
  <si>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</si>
  <si>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</si>
  <si>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</si>
  <si>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</si>
  <si>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</si>
  <si>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</si>
  <si>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</si>
  <si>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</si>
  <si>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</si>
  <si>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</si>
  <si>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</si>
  <si>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</si>
  <si>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</si>
  <si>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</si>
  <si>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</si>
  <si>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</si>
  <si>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</si>
  <si>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</si>
  <si>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</si>
  <si>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</si>
  <si>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</si>
  <si>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</si>
  <si>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</si>
  <si>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</si>
  <si>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</si>
  <si>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</si>
  <si>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</si>
  <si>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</si>
  <si>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</si>
  <si>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</si>
  <si>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</si>
  <si>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</si>
  <si>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</si>
  <si>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</si>
  <si>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</si>
  <si>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</si>
  <si>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</si>
  <si>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</si>
  <si>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</si>
  <si>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</si>
  <si>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</si>
  <si>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</si>
  <si>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</si>
  <si>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</si>
  <si>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</si>
  <si>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</si>
  <si>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</si>
  <si>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</si>
  <si>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</si>
  <si>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</si>
  <si>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</si>
  <si>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</si>
  <si>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</si>
  <si>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</si>
  <si>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</si>
  <si>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</si>
  <si>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</si>
  <si>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</si>
  <si>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</si>
  <si>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</si>
  <si>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</si>
  <si>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</si>
  <si>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</si>
  <si>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</si>
  <si>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</si>
  <si>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</si>
  <si>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</si>
  <si>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</si>
  <si>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</si>
  <si>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</si>
  <si>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</si>
  <si>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</si>
  <si>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</si>
  <si>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</si>
  <si>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</si>
  <si>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</si>
  <si>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</si>
  <si>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</si>
  <si>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</si>
  <si>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</si>
  <si>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</si>
  <si>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</si>
  <si>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</si>
  <si>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</si>
  <si>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</si>
  <si>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</si>
  <si>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</si>
  <si>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</si>
  <si>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</si>
  <si>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</si>
  <si>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</si>
  <si>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</si>
  <si>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</si>
  <si>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</si>
  <si>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</si>
  <si>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</si>
  <si>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</si>
  <si>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</si>
  <si>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</si>
  <si>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</si>
  <si>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</si>
  <si>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</si>
  <si>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</si>
  <si>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</si>
  <si>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</si>
  <si>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</si>
  <si>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</si>
  <si>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</si>
  <si>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</si>
  <si>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</si>
  <si>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</si>
  <si>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</si>
  <si>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</si>
  <si>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</si>
  <si>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</si>
  <si>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</si>
  <si>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</si>
  <si>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</si>
  <si>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</si>
  <si>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</si>
  <si>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</si>
  <si>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</si>
  <si>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</si>
  <si>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</si>
  <si>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</si>
  <si>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</si>
  <si>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</si>
  <si>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</si>
  <si>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</si>
  <si>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</si>
  <si>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</si>
  <si>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</si>
  <si>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</si>
  <si>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</si>
  <si>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</si>
  <si>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</si>
  <si>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</si>
  <si>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</si>
  <si>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</si>
  <si>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</si>
  <si>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</si>
  <si>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</si>
  <si>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</si>
  <si>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</si>
  <si>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</si>
  <si>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</si>
  <si>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</si>
  <si>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</si>
  <si>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</si>
  <si>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</si>
  <si>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</si>
  <si>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</si>
  <si>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</si>
  <si>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</si>
  <si>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</si>
  <si>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</si>
  <si>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</si>
  <si>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</si>
  <si>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</si>
  <si>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</si>
  <si>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</si>
  <si>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</si>
  <si>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</si>
  <si>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</si>
  <si>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</si>
  <si>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</si>
  <si>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</si>
  <si>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</si>
  <si>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</si>
  <si>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</si>
  <si>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</si>
  <si>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</si>
  <si>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</si>
  <si>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</si>
  <si>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</si>
  <si>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</si>
  <si>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</si>
  <si>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</si>
  <si>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</si>
  <si>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</si>
  <si>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</si>
  <si>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</si>
  <si>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</si>
  <si>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</si>
  <si>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</si>
  <si>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</si>
  <si>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</si>
  <si>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</si>
  <si>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</si>
  <si>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</si>
  <si>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</si>
  <si>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</si>
  <si>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</si>
  <si>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</si>
  <si>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</si>
  <si>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</si>
  <si>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</si>
  <si>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</si>
  <si>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</si>
  <si>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</si>
  <si>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</si>
  <si>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</si>
  <si>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</si>
  <si>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</si>
  <si>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</si>
  <si>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</si>
  <si>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</si>
  <si>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</si>
  <si>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</si>
  <si>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</si>
  <si>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</si>
  <si>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</si>
  <si>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</si>
  <si>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</si>
  <si>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</si>
  <si>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</si>
  <si>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</si>
  <si>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</si>
  <si>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</si>
  <si>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</si>
  <si>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</si>
  <si>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</si>
  <si>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</si>
  <si>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</si>
  <si>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</si>
  <si>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</si>
  <si>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</si>
  <si>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</si>
  <si>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</si>
  <si>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</si>
  <si>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</si>
  <si>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</si>
  <si>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</si>
  <si>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</si>
  <si>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</si>
  <si>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</si>
  <si>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</si>
  <si>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</si>
  <si>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</si>
  <si>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</si>
  <si>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</si>
  <si>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</si>
  <si>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</si>
  <si>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</si>
  <si>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</si>
  <si>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</si>
  <si>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</si>
  <si>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</si>
  <si>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</si>
  <si>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</si>
  <si>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</si>
  <si>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</si>
  <si>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</si>
  <si>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</si>
  <si>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</si>
  <si>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</si>
  <si>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</si>
  <si>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</si>
  <si>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</si>
  <si>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</si>
  <si>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</si>
  <si>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</si>
  <si>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</si>
  <si>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</si>
  <si>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</si>
  <si>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</si>
  <si>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</si>
  <si>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</si>
  <si>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</si>
  <si>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</si>
  <si>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</si>
  <si>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</si>
  <si>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</si>
  <si>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</si>
  <si>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</si>
  <si>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</si>
  <si>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</si>
  <si>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</si>
  <si>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</si>
  <si>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</si>
  <si>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</si>
  <si>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</si>
  <si>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</si>
  <si>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</si>
  <si>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</si>
  <si>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</si>
  <si>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</si>
  <si>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</si>
  <si>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</si>
  <si>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</si>
  <si>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</si>
  <si>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</si>
  <si>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</si>
  <si>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</si>
  <si>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</si>
  <si>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</si>
  <si>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</si>
  <si>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</si>
  <si>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</si>
  <si>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</si>
  <si>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</si>
  <si>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</si>
  <si>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</si>
  <si>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</si>
  <si>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</si>
  <si>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</si>
  <si>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</si>
  <si>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</si>
  <si>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</si>
  <si>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</si>
  <si>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</si>
  <si>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</si>
  <si>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</si>
  <si>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</si>
  <si>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</si>
  <si>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</si>
  <si>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</si>
  <si>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</si>
  <si>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</si>
  <si>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</si>
  <si>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</si>
  <si>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</si>
  <si>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</si>
  <si>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</si>
  <si>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</si>
  <si>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</si>
  <si>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</si>
  <si>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</si>
  <si>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</si>
  <si>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</si>
  <si>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</si>
  <si>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</si>
  <si>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</si>
  <si>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</si>
  <si>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</si>
  <si>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</si>
  <si>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</si>
  <si>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</si>
  <si>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</si>
  <si>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</si>
  <si>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</si>
  <si>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</si>
  <si>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</si>
  <si>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</si>
  <si>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</si>
  <si>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</si>
  <si>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</si>
  <si>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</si>
  <si>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</si>
  <si>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</si>
  <si>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</si>
  <si>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</si>
  <si>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</si>
  <si>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</si>
  <si>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</si>
  <si>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</si>
  <si>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</si>
  <si>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</si>
  <si>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</si>
  <si>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</si>
  <si>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</si>
  <si>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</si>
  <si>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</si>
  <si>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</si>
  <si>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</si>
  <si>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</si>
  <si>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</si>
  <si>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</si>
  <si>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</si>
  <si>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</si>
  <si>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</si>
  <si>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</si>
  <si>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</si>
  <si>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</si>
  <si>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</si>
  <si>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</si>
  <si>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</si>
  <si>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</si>
  <si>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</si>
  <si>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</si>
  <si>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</si>
  <si>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</si>
  <si>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</si>
  <si>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</si>
  <si>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</si>
  <si>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</si>
  <si>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</si>
  <si>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</si>
  <si>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</si>
  <si>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</si>
  <si>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</si>
  <si>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</si>
  <si>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</si>
  <si>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</si>
  <si>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</si>
  <si>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</si>
  <si>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</si>
  <si>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</si>
  <si>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</si>
  <si>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</si>
  <si>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</si>
  <si>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</si>
  <si>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</si>
  <si>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</si>
  <si>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</si>
  <si>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</si>
  <si>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</si>
  <si>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</si>
  <si>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</si>
  <si>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</si>
  <si>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</si>
  <si>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</si>
  <si>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</si>
  <si>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</si>
  <si>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</si>
  <si>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</si>
  <si>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</si>
  <si>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</si>
  <si>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</si>
  <si>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</si>
  <si>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</si>
  <si>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</si>
  <si>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</si>
  <si>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</si>
  <si>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</si>
  <si>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</si>
  <si>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</si>
  <si>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</si>
  <si>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</si>
  <si>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</si>
  <si>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</si>
  <si>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</si>
  <si>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</si>
  <si>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</si>
  <si>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</si>
  <si>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</si>
  <si>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</si>
  <si>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</si>
  <si>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</si>
  <si>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</si>
  <si>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</si>
  <si>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</si>
  <si>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</si>
  <si>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</si>
  <si>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</si>
  <si>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</si>
  <si>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</si>
  <si>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</si>
  <si>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</si>
  <si>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</si>
  <si>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</si>
  <si>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</si>
  <si>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</si>
  <si>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</si>
  <si>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</si>
  <si>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</si>
  <si>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</si>
  <si>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</si>
  <si>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</si>
  <si>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</si>
  <si>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</si>
  <si>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</si>
  <si>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</si>
  <si>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</si>
  <si>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</si>
  <si>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</si>
  <si>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</si>
  <si>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</si>
  <si>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</si>
  <si>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</si>
  <si>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</si>
  <si>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</si>
  <si>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</si>
  <si>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</si>
  <si>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</si>
  <si>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</si>
  <si>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</si>
  <si>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</si>
  <si>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</si>
  <si>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</si>
  <si>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</si>
  <si>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</si>
  <si>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</si>
  <si>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</si>
  <si>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</si>
  <si>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</si>
  <si>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</si>
  <si>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</si>
  <si>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</si>
  <si>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</si>
  <si>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</si>
  <si>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</si>
  <si>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</si>
  <si>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</si>
  <si>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</si>
  <si>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</si>
  <si>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</si>
  <si>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</si>
  <si>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</si>
  <si>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</si>
  <si>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</si>
  <si>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</si>
  <si>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</si>
  <si>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</si>
  <si>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</si>
  <si>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</si>
  <si>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</si>
  <si>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</si>
  <si>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</si>
  <si>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</si>
  <si>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</si>
  <si>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</si>
  <si>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</si>
  <si>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</si>
  <si>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</si>
  <si>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</si>
  <si>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</si>
  <si>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</si>
  <si>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</si>
  <si>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</si>
  <si>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</si>
  <si>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</si>
  <si>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</si>
  <si>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</si>
  <si>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</si>
  <si>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</si>
  <si>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</si>
  <si>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</si>
  <si>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</si>
  <si>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</si>
  <si>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</si>
  <si>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</si>
  <si>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</si>
  <si>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</si>
  <si>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</si>
  <si>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</si>
  <si>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</si>
  <si>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</si>
  <si>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</si>
  <si>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</si>
  <si>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</si>
  <si>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</si>
  <si>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</si>
  <si>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</si>
  <si>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</si>
  <si>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</si>
  <si>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</si>
  <si>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</si>
  <si>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</si>
  <si>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</si>
  <si>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</si>
  <si>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</si>
  <si>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</si>
  <si>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</si>
  <si>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</si>
  <si>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</si>
  <si>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</si>
  <si>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</si>
  <si>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</si>
  <si>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</si>
  <si>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</si>
  <si>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</si>
  <si>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</si>
  <si>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</si>
  <si>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</si>
  <si>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</si>
  <si>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</si>
  <si>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</si>
  <si>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</si>
  <si>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</si>
  <si>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</si>
  <si>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</si>
  <si>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</si>
  <si>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</si>
  <si>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</si>
  <si>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</si>
  <si>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</si>
  <si>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</si>
  <si>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</si>
  <si>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</si>
  <si>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</si>
  <si>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</si>
  <si>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</si>
  <si>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</si>
  <si>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</si>
  <si>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</si>
  <si>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</si>
  <si>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</si>
  <si>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</si>
  <si>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</si>
  <si>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</si>
  <si>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</si>
  <si>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</si>
  <si>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</si>
  <si>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</si>
  <si>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</si>
  <si>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</si>
  <si>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</si>
  <si>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</si>
  <si>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</si>
  <si>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</si>
  <si>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</si>
  <si>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</si>
  <si>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</si>
  <si>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</si>
  <si>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</si>
  <si>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</si>
  <si>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</si>
  <si>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</si>
  <si>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</si>
  <si>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</si>
  <si>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</si>
  <si>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</si>
  <si>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</si>
  <si>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</si>
  <si>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</si>
  <si>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</si>
  <si>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</si>
  <si>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</si>
  <si>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</si>
  <si>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</si>
  <si>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</si>
  <si>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</si>
  <si>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</si>
  <si>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</si>
  <si>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</si>
  <si>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</si>
  <si>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</si>
  <si>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</si>
  <si>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</si>
  <si>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</si>
  <si>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</si>
  <si>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</si>
  <si>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</si>
  <si>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</si>
  <si>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</si>
  <si>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</si>
  <si>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</si>
  <si>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</si>
  <si>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</si>
  <si>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</si>
  <si>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</si>
  <si>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</si>
  <si>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</si>
  <si>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</si>
  <si>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</si>
  <si>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</si>
  <si>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</si>
  <si>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</si>
  <si>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</si>
  <si>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</si>
  <si>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</si>
  <si>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</si>
  <si>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</si>
  <si>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</si>
  <si>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</si>
  <si>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</si>
  <si>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</si>
  <si>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</si>
  <si>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</si>
  <si>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</si>
  <si>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</si>
  <si>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</si>
  <si>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</si>
  <si>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</si>
  <si>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</si>
  <si>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</si>
  <si>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</si>
  <si>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</si>
  <si>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</si>
  <si>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</si>
  <si>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</si>
  <si>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</si>
  <si>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</si>
  <si>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</si>
  <si>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</si>
  <si>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</si>
  <si>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</si>
  <si>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</si>
  <si>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</si>
  <si>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</si>
  <si>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</si>
  <si>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</si>
  <si>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</si>
  <si>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</si>
  <si>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</si>
  <si>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</si>
  <si>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</si>
  <si>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</si>
  <si>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</si>
  <si>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</si>
  <si>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</si>
  <si>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</si>
  <si>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</si>
  <si>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</si>
  <si>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</si>
  <si>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</si>
  <si>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</si>
  <si>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</si>
  <si>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</si>
  <si>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</si>
  <si>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</si>
  <si>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</si>
  <si>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</si>
  <si>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</si>
  <si>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</si>
  <si>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</si>
  <si>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</si>
  <si>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</si>
  <si>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</si>
  <si>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</si>
  <si>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</si>
  <si>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</si>
  <si>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</si>
  <si>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</si>
  <si>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</si>
  <si>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</si>
  <si>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</si>
  <si>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</si>
  <si>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</si>
  <si>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</si>
  <si>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</si>
  <si>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</si>
  <si>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</si>
  <si>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</si>
  <si>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</si>
  <si>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</si>
  <si>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</si>
  <si>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</si>
  <si>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</si>
  <si>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</si>
  <si>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</si>
  <si>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</si>
  <si>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</si>
  <si>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</si>
  <si>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</si>
  <si>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</si>
  <si>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</si>
  <si>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</si>
  <si>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</si>
  <si>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</si>
  <si>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</si>
  <si>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</si>
  <si>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</si>
  <si>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</si>
  <si>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</si>
  <si>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</si>
  <si>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</si>
  <si>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</si>
  <si>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</si>
  <si>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</si>
  <si>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</si>
  <si>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</si>
  <si>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</si>
  <si>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</si>
  <si>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</si>
  <si>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</si>
  <si>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</si>
  <si>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</si>
  <si>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</si>
  <si>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</si>
  <si>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</si>
  <si>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</si>
  <si>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</si>
  <si>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</si>
  <si>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</si>
  <si>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</si>
  <si>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</si>
  <si>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</si>
  <si>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</si>
  <si>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</si>
  <si>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</si>
  <si>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</si>
  <si>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</si>
  <si>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</si>
  <si>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</si>
  <si>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</si>
  <si>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</si>
  <si>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</si>
  <si>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</si>
  <si>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</si>
  <si>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</si>
  <si>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</si>
  <si>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</si>
  <si>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</si>
  <si>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</si>
  <si>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</si>
  <si>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</si>
  <si>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</si>
  <si>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</si>
  <si>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</si>
  <si>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</si>
  <si>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</si>
  <si>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</si>
  <si>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</si>
  <si>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</si>
  <si>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</si>
  <si>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</si>
  <si>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</si>
  <si>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</si>
  <si>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</si>
  <si>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</si>
  <si>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</si>
  <si>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</si>
  <si>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</si>
  <si>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</si>
  <si>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</si>
  <si>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</si>
  <si>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</si>
  <si>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</si>
  <si>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</si>
  <si>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</si>
  <si>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</si>
  <si>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</si>
  <si>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</si>
  <si>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</si>
  <si>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</si>
  <si>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</si>
  <si>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</si>
  <si>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</si>
  <si>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</si>
  <si>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</si>
  <si>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</si>
  <si>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</si>
  <si>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</si>
  <si>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</si>
  <si>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</si>
  <si>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</si>
  <si>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</si>
  <si>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</si>
  <si>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</si>
  <si>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</si>
  <si>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</si>
  <si>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</si>
  <si>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</si>
  <si>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</si>
  <si>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</si>
  <si>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</si>
  <si>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</si>
  <si>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</si>
  <si>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</si>
  <si>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</si>
  <si>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</si>
  <si>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</si>
  <si>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</si>
  <si>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</si>
  <si>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</si>
  <si>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</si>
  <si>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</si>
  <si>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</si>
  <si>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</si>
  <si>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</si>
  <si>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</si>
  <si>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</si>
  <si>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</si>
  <si>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</si>
  <si>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</si>
  <si>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</si>
  <si>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</si>
  <si>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</si>
  <si>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</si>
  <si>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</si>
  <si>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</si>
  <si>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</si>
  <si>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</si>
  <si>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</si>
  <si>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</si>
  <si>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</si>
  <si>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</si>
  <si>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</si>
  <si>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</si>
  <si>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</si>
  <si>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</si>
  <si>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</si>
  <si>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</si>
  <si>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</si>
  <si>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</si>
  <si>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</si>
  <si>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</si>
  <si>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</si>
  <si>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</si>
  <si>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</si>
  <si>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</si>
  <si>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</si>
  <si>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</si>
  <si>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</si>
  <si>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</si>
  <si>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</si>
  <si>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</si>
  <si>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</si>
  <si>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</si>
  <si>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</si>
  <si>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</si>
  <si>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</si>
  <si>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</si>
  <si>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</si>
  <si>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</si>
  <si>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</si>
  <si>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</si>
  <si>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</si>
  <si>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</si>
  <si>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</si>
  <si>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</si>
  <si>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</si>
  <si>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</si>
  <si>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</si>
  <si>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</si>
  <si>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</si>
  <si>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</si>
  <si>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</si>
  <si>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</si>
  <si>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</si>
  <si>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</si>
  <si>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</si>
  <si>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</si>
  <si>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</si>
  <si>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</si>
  <si>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</si>
  <si>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</si>
  <si>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</si>
  <si>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</si>
  <si>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</si>
  <si>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</si>
  <si>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</si>
  <si>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</si>
  <si>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</si>
  <si>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</si>
  <si>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</si>
  <si>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</si>
  <si>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</si>
  <si>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</si>
  <si>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</si>
  <si>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</si>
  <si>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</si>
  <si>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</si>
  <si>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</si>
  <si>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</si>
  <si>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</si>
  <si>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</si>
  <si>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</si>
  <si>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</si>
  <si>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</si>
  <si>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</si>
  <si>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</si>
  <si>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</si>
  <si>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</si>
  <si>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</si>
  <si>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</si>
  <si>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</si>
  <si>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</si>
  <si>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</si>
  <si>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</si>
  <si>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</si>
  <si>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</si>
  <si>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</si>
  <si>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</si>
  <si>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</si>
  <si>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</si>
  <si>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</si>
  <si>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</si>
  <si>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</si>
  <si>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</si>
  <si>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</si>
  <si>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</si>
  <si>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</si>
  <si>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</si>
  <si>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</si>
  <si>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</si>
  <si>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</si>
  <si>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</si>
  <si>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</si>
  <si>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</si>
  <si>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</si>
  <si>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</si>
  <si>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</si>
  <si>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</si>
  <si>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</si>
  <si>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</si>
  <si>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</si>
  <si>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</si>
  <si>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</si>
  <si>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</si>
  <si>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</si>
  <si>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</si>
  <si>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</si>
  <si>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</si>
  <si>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</si>
  <si>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</si>
  <si>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</si>
  <si>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</si>
  <si>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</si>
  <si>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</si>
  <si>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</si>
  <si>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</si>
  <si>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</si>
  <si>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</si>
  <si>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</si>
  <si>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</si>
  <si>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</si>
  <si>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</si>
  <si>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</si>
  <si>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</si>
  <si>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</si>
  <si>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</si>
  <si>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</si>
  <si>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</si>
  <si>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</si>
  <si>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</si>
  <si>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</si>
  <si>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</si>
  <si>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</si>
  <si>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</si>
  <si>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</si>
  <si>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</si>
  <si>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</si>
  <si>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</si>
  <si>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</si>
  <si>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</si>
  <si>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</si>
  <si>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</si>
  <si>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</si>
  <si>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</si>
  <si>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</si>
  <si>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</si>
  <si>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</si>
  <si>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</si>
  <si>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</si>
  <si>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</si>
  <si>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</si>
  <si>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</si>
  <si>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</si>
  <si>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</si>
  <si>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</si>
  <si>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</si>
  <si>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</si>
  <si>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</si>
  <si>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</si>
  <si>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</si>
  <si>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</si>
  <si>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</si>
  <si>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</si>
  <si>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</si>
  <si>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</si>
  <si>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</si>
  <si>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</si>
  <si>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</si>
  <si>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</si>
  <si>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</si>
  <si>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</si>
  <si>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</si>
  <si>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</si>
  <si>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</si>
  <si>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</si>
  <si>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</si>
  <si>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</si>
  <si>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</si>
  <si>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</si>
  <si>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</si>
  <si>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</si>
  <si>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</si>
  <si>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</si>
  <si>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</si>
  <si>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</si>
  <si>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</si>
  <si>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</si>
  <si>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</si>
  <si>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</si>
  <si>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</si>
  <si>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</si>
  <si>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</si>
  <si>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</si>
  <si>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</si>
  <si>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</si>
  <si>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</si>
  <si>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</si>
  <si>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</si>
  <si>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</si>
  <si>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</si>
  <si>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</si>
  <si>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</si>
  <si>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</si>
  <si>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</si>
  <si>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</si>
  <si>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</si>
  <si>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</si>
  <si>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</si>
  <si>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</si>
  <si>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</si>
  <si>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</si>
  <si>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</si>
  <si>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</si>
  <si>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</si>
  <si>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</si>
  <si>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</si>
  <si>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</si>
  <si>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</si>
  <si>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</si>
  <si>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</si>
  <si>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</si>
  <si>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</si>
  <si>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</si>
  <si>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</si>
  <si>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</si>
  <si>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</si>
  <si>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</si>
  <si>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</si>
  <si>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</si>
  <si>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</si>
  <si>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</si>
  <si>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</si>
  <si>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</si>
  <si>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</si>
  <si>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</si>
  <si>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</si>
  <si>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</si>
  <si>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</si>
  <si>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</si>
  <si>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</si>
  <si>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</si>
  <si>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</si>
  <si>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</si>
  <si>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</si>
  <si>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</si>
  <si>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</si>
  <si>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</si>
  <si>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</si>
  <si>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</si>
  <si>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</si>
  <si>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</si>
  <si>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</si>
  <si>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</si>
  <si>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</si>
  <si>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</si>
  <si>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</si>
  <si>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</si>
  <si>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</si>
  <si>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</si>
  <si>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</si>
  <si>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</si>
  <si>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</si>
  <si>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</si>
  <si>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</si>
  <si>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</si>
  <si>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</si>
  <si>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</si>
  <si>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</si>
  <si>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</si>
  <si>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</si>
  <si>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</si>
  <si>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</si>
  <si>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</si>
  <si>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</si>
  <si>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</si>
  <si>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</si>
  <si>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</si>
  <si>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</si>
  <si>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</si>
  <si>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</si>
  <si>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</si>
  <si>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</si>
  <si>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</si>
  <si>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</si>
  <si>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</si>
  <si>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</si>
  <si>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</si>
  <si>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</si>
  <si>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</si>
  <si>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</si>
  <si>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</si>
  <si>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</si>
  <si>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</si>
  <si>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</si>
  <si>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</si>
  <si>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</si>
  <si>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</si>
  <si>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</si>
  <si>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</si>
  <si>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</si>
  <si>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</si>
  <si>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</si>
  <si>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</si>
  <si>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</si>
  <si>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</si>
  <si>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</si>
  <si>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</si>
  <si>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</si>
  <si>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</si>
  <si>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</si>
  <si>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</si>
  <si>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</si>
  <si>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</si>
  <si>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</si>
  <si>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</si>
  <si>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</si>
  <si>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</si>
  <si>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</si>
  <si>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</si>
  <si>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</si>
  <si>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</si>
  <si>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</si>
  <si>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</si>
  <si>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</si>
  <si>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</si>
  <si>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</si>
  <si>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</si>
  <si>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</si>
  <si>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</si>
  <si>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</si>
  <si>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</si>
  <si>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</si>
  <si>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</si>
  <si>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</si>
  <si>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</si>
  <si>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</si>
  <si>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</si>
  <si>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</si>
  <si>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</si>
  <si>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</si>
  <si>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</si>
  <si>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</si>
  <si>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</si>
  <si>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</si>
  <si>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</si>
  <si>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</si>
  <si>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</si>
  <si>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</si>
  <si>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</si>
  <si>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</si>
  <si>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</si>
  <si>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</si>
  <si>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</si>
  <si>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</si>
  <si>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</si>
  <si>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</si>
  <si>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</si>
  <si>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</si>
  <si>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</si>
  <si>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</si>
  <si>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</si>
  <si>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</si>
  <si>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</si>
  <si>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</si>
  <si>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</si>
  <si>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</si>
  <si>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</si>
  <si>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</si>
  <si>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</si>
  <si>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</si>
  <si>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</si>
  <si>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</si>
  <si>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</si>
  <si>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</si>
  <si>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</si>
  <si>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</si>
  <si>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</si>
  <si>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</si>
  <si>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</si>
  <si>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</si>
  <si>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</si>
  <si>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</si>
  <si>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</si>
  <si>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</si>
  <si>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</si>
  <si>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</si>
  <si>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</si>
  <si>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</si>
  <si>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</si>
  <si>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</si>
  <si>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</si>
  <si>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</si>
  <si>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</si>
  <si>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</si>
  <si>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</si>
  <si>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</si>
  <si>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</si>
  <si>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</si>
  <si>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</si>
  <si>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</si>
  <si>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</si>
  <si>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</si>
  <si>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</si>
  <si>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</si>
  <si>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</si>
  <si>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</si>
  <si>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</si>
  <si>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</si>
  <si>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</si>
  <si>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</si>
  <si>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</si>
  <si>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</si>
  <si>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</si>
  <si>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</si>
  <si>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</si>
  <si>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</si>
  <si>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</si>
  <si>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</si>
  <si>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</si>
  <si>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</si>
  <si>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</si>
  <si>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</si>
  <si>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</si>
  <si>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</si>
  <si>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</si>
  <si>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</si>
  <si>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</si>
  <si>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</si>
  <si>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</si>
  <si>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</si>
  <si>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</si>
  <si>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</si>
  <si>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</si>
  <si>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</si>
  <si>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</si>
  <si>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</si>
  <si>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</si>
  <si>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</si>
  <si>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</si>
  <si>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</si>
  <si>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</si>
  <si>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</si>
  <si>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</si>
  <si>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</si>
  <si>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</si>
  <si>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</si>
  <si>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</si>
  <si>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</si>
  <si>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</si>
  <si>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</si>
  <si>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</si>
  <si>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</si>
  <si>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</si>
  <si>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</si>
  <si>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</si>
  <si>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</si>
  <si>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</si>
  <si>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</si>
  <si>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</si>
  <si>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</si>
  <si>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</si>
  <si>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</si>
  <si>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</si>
  <si>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</si>
  <si>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</si>
  <si>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</si>
  <si>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</si>
  <si>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</si>
  <si>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</si>
  <si>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</si>
  <si>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</si>
  <si>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</si>
  <si>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</si>
  <si>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</si>
  <si>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</si>
  <si>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</si>
  <si>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</si>
  <si>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</si>
  <si>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</si>
  <si>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</si>
  <si>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</si>
  <si>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</si>
  <si>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</si>
  <si>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</si>
  <si>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</si>
  <si>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</si>
  <si>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</si>
  <si>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</si>
  <si>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</si>
  <si>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</si>
  <si>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</si>
  <si>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</si>
  <si>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</si>
  <si>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</si>
  <si>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</si>
  <si>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</si>
  <si>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</si>
  <si>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</si>
  <si>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</si>
  <si>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</si>
  <si>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</si>
  <si>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</si>
  <si>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</si>
  <si>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</si>
  <si>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</si>
  <si>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</si>
  <si>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</si>
  <si>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</si>
  <si>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</si>
  <si>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</si>
  <si>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</si>
  <si>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</si>
  <si>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</si>
  <si>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</si>
  <si>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</si>
  <si>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</si>
  <si>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</si>
  <si>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</si>
  <si>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</si>
  <si>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</si>
  <si>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</si>
  <si>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</si>
  <si>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</si>
  <si>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</si>
  <si>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</si>
  <si>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</si>
  <si>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</si>
  <si>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</si>
  <si>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</si>
  <si>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</si>
  <si>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</si>
  <si>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</si>
  <si>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</si>
  <si>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</si>
  <si>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</si>
  <si>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</si>
  <si>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</si>
  <si>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</si>
  <si>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</si>
  <si>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</si>
  <si>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</si>
  <si>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</si>
  <si>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</si>
  <si>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</si>
  <si>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</si>
  <si>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</si>
  <si>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</si>
  <si>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</si>
  <si>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</si>
  <si>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</si>
  <si>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</si>
  <si>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</si>
  <si>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</si>
  <si>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</si>
  <si>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</si>
  <si>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</si>
  <si>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</si>
  <si>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</si>
  <si>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</si>
  <si>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</si>
  <si>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</si>
  <si>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</si>
  <si>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</si>
  <si>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</si>
  <si>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</si>
  <si>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</si>
  <si>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</si>
  <si>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</si>
  <si>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</si>
  <si>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</si>
  <si>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</si>
  <si>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</si>
  <si>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</si>
  <si>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</si>
  <si>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</si>
  <si>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</si>
  <si>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</si>
  <si>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</si>
  <si>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</si>
  <si>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</si>
  <si>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</si>
  <si>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</si>
  <si>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</si>
  <si>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</si>
  <si>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</si>
  <si>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</si>
  <si>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</si>
  <si>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</si>
  <si>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</si>
  <si>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</si>
  <si>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</si>
  <si>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</si>
  <si>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</si>
  <si>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</si>
  <si>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</si>
  <si>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</si>
  <si>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</si>
  <si>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</si>
  <si>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</si>
  <si>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</si>
  <si>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</si>
  <si>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</si>
  <si>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</si>
  <si>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</si>
  <si>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</si>
  <si>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</si>
  <si>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</si>
  <si>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</si>
  <si>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</si>
  <si>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</si>
  <si>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</si>
  <si>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</si>
  <si>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</si>
  <si>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</si>
  <si>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</si>
  <si>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</si>
  <si>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</si>
  <si>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</si>
  <si>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</si>
  <si>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</si>
  <si>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</si>
  <si>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</si>
  <si>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</si>
  <si>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</si>
  <si>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</si>
  <si>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</si>
  <si>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</si>
  <si>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</si>
  <si>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</si>
  <si>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</si>
  <si>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</si>
  <si>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</si>
  <si>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</si>
  <si>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</si>
  <si>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</si>
  <si>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</si>
  <si>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</si>
  <si>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</si>
  <si>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</si>
  <si>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</si>
  <si>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</si>
  <si>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</si>
  <si>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</si>
  <si>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</si>
  <si>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</si>
  <si>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</si>
  <si>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</si>
  <si>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</si>
  <si>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</si>
  <si>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</si>
  <si>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</si>
  <si>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</si>
  <si>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</si>
  <si>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</si>
  <si>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</si>
  <si>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</si>
  <si>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</si>
  <si>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</si>
  <si>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</si>
  <si>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</si>
  <si>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</si>
  <si>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</si>
  <si>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</si>
  <si>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</si>
  <si>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</si>
  <si>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</si>
  <si>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</si>
  <si>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</si>
  <si>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</si>
  <si>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</si>
  <si>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</si>
  <si>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</si>
  <si>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</si>
  <si>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</si>
  <si>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</si>
  <si>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</si>
  <si>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</si>
  <si>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</si>
  <si>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</si>
  <si>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</si>
  <si>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</si>
  <si>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</si>
  <si>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</si>
  <si>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</si>
  <si>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</si>
  <si>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</si>
  <si>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</si>
  <si>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</si>
  <si>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</si>
  <si>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</si>
  <si>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</si>
  <si>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</si>
  <si>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</si>
  <si>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</si>
  <si>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</si>
  <si>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</si>
  <si>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</si>
  <si>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</si>
  <si>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</si>
  <si>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</si>
  <si>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</si>
  <si>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</si>
  <si>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</si>
  <si>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</si>
  <si>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</si>
  <si>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</si>
  <si>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</si>
  <si>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</si>
  <si>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</si>
  <si>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</si>
  <si>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</si>
  <si>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</si>
  <si>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</si>
  <si>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</si>
  <si>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</si>
  <si>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</si>
  <si>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</si>
  <si>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</si>
  <si>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</si>
  <si>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</si>
  <si>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</si>
  <si>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</si>
  <si>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</si>
  <si>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</si>
  <si>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</si>
  <si>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</si>
  <si>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</si>
  <si>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</si>
  <si>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</si>
  <si>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</si>
  <si>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</si>
  <si>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</si>
  <si>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</si>
  <si>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</si>
  <si>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</si>
  <si>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</si>
  <si>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</si>
  <si>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</si>
  <si>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</si>
  <si>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</si>
  <si>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</si>
  <si>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</si>
  <si>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</si>
  <si>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</si>
  <si>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</si>
  <si>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</si>
  <si>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</si>
  <si>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</si>
  <si>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</si>
  <si>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</si>
  <si>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</si>
  <si>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</si>
  <si>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</si>
  <si>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</si>
  <si>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</si>
  <si>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</si>
  <si>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</si>
  <si>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</si>
  <si>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</si>
  <si>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</si>
  <si>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</si>
  <si>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</si>
  <si>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</si>
  <si>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</si>
  <si>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</si>
  <si>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</si>
  <si>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</si>
  <si>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</si>
  <si>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</si>
  <si>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</si>
  <si>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</si>
  <si>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</si>
  <si>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</si>
  <si>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</si>
  <si>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</si>
  <si>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</si>
  <si>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</si>
  <si>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</si>
  <si>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</si>
  <si>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</si>
  <si>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</si>
  <si>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</si>
  <si>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</si>
  <si>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</si>
  <si>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</si>
  <si>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</si>
  <si>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</si>
  <si>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</si>
  <si>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</si>
  <si>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</si>
  <si>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</si>
  <si>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</si>
  <si>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</si>
  <si>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</si>
  <si>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</si>
  <si>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</si>
  <si>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</si>
  <si>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</si>
  <si>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</si>
  <si>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</si>
  <si>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</si>
  <si>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</si>
  <si>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</si>
  <si>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</si>
  <si>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</si>
  <si>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</si>
  <si>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</si>
  <si>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</si>
  <si>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</si>
  <si>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</si>
  <si>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</si>
  <si>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</si>
  <si>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</si>
  <si>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</si>
  <si>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</si>
  <si>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</si>
  <si>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</si>
  <si>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</si>
  <si>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</si>
  <si>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</si>
  <si>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</si>
  <si>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</si>
  <si>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</si>
  <si>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</si>
  <si>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</si>
  <si>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</si>
  <si>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</si>
  <si>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</si>
  <si>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</si>
  <si>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</si>
  <si>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</si>
  <si>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</si>
  <si>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</si>
  <si>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</si>
  <si>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</si>
  <si>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</si>
  <si>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</si>
  <si>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</si>
  <si>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</si>
  <si>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</si>
  <si>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</si>
  <si>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</si>
  <si>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</si>
  <si>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</si>
  <si>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</si>
  <si>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</si>
  <si>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</si>
  <si>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</si>
  <si>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</si>
  <si>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</si>
  <si>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</si>
  <si>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</si>
  <si>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</si>
  <si>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</si>
  <si>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</si>
  <si>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</si>
  <si>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</si>
  <si>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</si>
  <si>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</si>
  <si>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</si>
  <si>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</si>
  <si>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</si>
  <si>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</si>
  <si>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</si>
  <si>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</si>
  <si>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</si>
  <si>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</si>
  <si>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</si>
  <si>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</si>
  <si>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</si>
  <si>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</si>
  <si>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</si>
  <si>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</si>
  <si>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</si>
  <si>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</si>
  <si>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</si>
  <si>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</si>
  <si>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</si>
  <si>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</si>
  <si>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</si>
  <si>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</si>
  <si>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</si>
  <si>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</si>
  <si>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</si>
  <si>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</si>
  <si>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</si>
  <si>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</si>
  <si>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</si>
  <si>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</si>
  <si>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</si>
  <si>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</si>
  <si>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</si>
  <si>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</si>
  <si>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</si>
  <si>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</si>
  <si>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</si>
  <si>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</si>
  <si>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</si>
  <si>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</si>
  <si>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</si>
  <si>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</si>
  <si>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</si>
  <si>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</si>
  <si>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</si>
  <si>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</si>
  <si>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</si>
  <si>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</si>
  <si>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</si>
  <si>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</si>
  <si>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</si>
  <si>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</si>
  <si>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</si>
  <si>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</si>
  <si>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</si>
  <si>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</si>
  <si>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</si>
  <si>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</si>
  <si>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</si>
  <si>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</si>
  <si>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</si>
  <si>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</si>
  <si>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</si>
  <si>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</si>
  <si>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</si>
  <si>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</si>
  <si>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</si>
  <si>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</si>
  <si>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</si>
  <si>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</si>
  <si>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</si>
  <si>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</si>
  <si>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</si>
  <si>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</si>
  <si>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</si>
  <si>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</si>
  <si>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</si>
  <si>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</si>
  <si>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</si>
  <si>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</si>
  <si>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</si>
  <si>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</si>
  <si>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</si>
  <si>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</si>
  <si>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</si>
  <si>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</si>
  <si>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</si>
  <si>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</si>
  <si>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</si>
  <si>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</si>
  <si>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</si>
  <si>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</si>
  <si>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</si>
  <si>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</si>
  <si>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</si>
  <si>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</si>
  <si>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</si>
  <si>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</si>
  <si>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</si>
  <si>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</si>
  <si>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</si>
  <si>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</si>
  <si>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</si>
  <si>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</si>
  <si>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</si>
  <si>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</si>
  <si>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</si>
  <si>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</si>
  <si>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</si>
  <si>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</si>
  <si>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</si>
  <si>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</si>
  <si>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</si>
  <si>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</si>
  <si>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</si>
  <si>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</si>
  <si>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</si>
  <si>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</si>
  <si>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</si>
  <si>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</si>
  <si>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</si>
  <si>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</si>
  <si>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</si>
  <si>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</si>
  <si>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</si>
  <si>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</si>
  <si>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</si>
  <si>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</si>
  <si>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</si>
  <si>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</si>
  <si>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</si>
  <si>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</si>
  <si>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</si>
  <si>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</si>
  <si>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</si>
  <si>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</si>
  <si>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</si>
  <si>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</si>
  <si>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</si>
  <si>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</si>
  <si>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</si>
  <si>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</si>
  <si>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</si>
  <si>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</si>
  <si>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</si>
  <si>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</si>
  <si>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</si>
  <si>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</si>
  <si>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</si>
  <si>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</si>
  <si>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</si>
  <si>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</si>
  <si>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</si>
  <si>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</si>
  <si>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</si>
  <si>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</si>
  <si>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</si>
  <si>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</si>
  <si>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</si>
  <si>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</si>
  <si>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</si>
  <si>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</si>
  <si>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</si>
  <si>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</si>
  <si>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</si>
  <si>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</si>
  <si>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</si>
  <si>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</si>
  <si>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</si>
  <si>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</si>
  <si>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</si>
  <si>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</si>
  <si>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</si>
  <si>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</si>
  <si>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</si>
  <si>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</si>
  <si>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</si>
  <si>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</si>
  <si>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</si>
  <si>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</si>
  <si>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</si>
  <si>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</si>
  <si>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</si>
  <si>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</si>
  <si>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</si>
  <si>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</si>
  <si>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</si>
  <si>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</si>
  <si>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</si>
  <si>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</si>
  <si>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</si>
  <si>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</si>
  <si>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</si>
  <si>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</si>
  <si>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</si>
  <si>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</si>
  <si>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</si>
  <si>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</si>
  <si>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</si>
  <si>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</si>
  <si>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</si>
  <si>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</si>
  <si>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</si>
  <si>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</si>
  <si>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</si>
  <si>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</si>
  <si>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</si>
  <si>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</si>
  <si>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</si>
  <si>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</si>
  <si>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</si>
  <si>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</si>
  <si>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</si>
  <si>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</si>
  <si>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</si>
  <si>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</si>
  <si>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</si>
  <si>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</si>
  <si>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</si>
  <si>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</si>
  <si>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</si>
  <si>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</si>
  <si>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</si>
  <si>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</si>
  <si>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</si>
  <si>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</si>
  <si>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</si>
  <si>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</si>
  <si>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</si>
  <si>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</si>
  <si>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</si>
  <si>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</si>
  <si>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</si>
  <si>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</si>
  <si>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</si>
  <si>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</si>
  <si>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</si>
  <si>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</si>
  <si>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</si>
  <si>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</si>
  <si>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</si>
  <si>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</si>
  <si>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</si>
  <si>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</si>
  <si>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</si>
  <si>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</si>
  <si>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</si>
  <si>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</si>
  <si>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</si>
  <si>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</si>
  <si>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</si>
  <si>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</si>
  <si>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</si>
  <si>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</si>
  <si>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</si>
  <si>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</si>
  <si>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</si>
  <si>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</si>
  <si>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</si>
  <si>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</si>
  <si>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</si>
  <si>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</si>
  <si>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</si>
  <si>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</si>
  <si>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</si>
  <si>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</si>
  <si>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</si>
  <si>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</si>
  <si>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</si>
  <si>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</si>
  <si>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</si>
  <si>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</si>
  <si>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</si>
  <si>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</si>
  <si>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</si>
  <si>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</si>
  <si>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</si>
  <si>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</si>
  <si>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</si>
  <si>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</si>
  <si>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</si>
  <si>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</si>
  <si>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</si>
  <si>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</si>
  <si>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</si>
  <si>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</si>
  <si>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</si>
  <si>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</si>
  <si>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</si>
  <si>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</si>
  <si>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</si>
  <si>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</si>
  <si>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</si>
  <si>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</si>
  <si>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</si>
  <si>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</si>
  <si>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</si>
  <si>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</si>
  <si>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</si>
  <si>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</si>
  <si>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</si>
  <si>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</si>
  <si>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</si>
  <si>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</si>
  <si>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</si>
  <si>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</si>
  <si>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</si>
  <si>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</si>
  <si>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</si>
  <si>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</si>
  <si>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</si>
  <si>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</si>
  <si>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</si>
  <si>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</si>
  <si>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</si>
  <si>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</si>
  <si>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</si>
  <si>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</si>
  <si>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</si>
  <si>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</si>
  <si>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</si>
  <si>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</si>
  <si>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</si>
  <si>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</si>
  <si>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</si>
  <si>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</si>
  <si>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</si>
  <si>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</si>
  <si>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</si>
  <si>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</si>
  <si>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</si>
  <si>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</si>
  <si>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</si>
  <si>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</si>
  <si>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</si>
  <si>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</si>
  <si>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</si>
  <si>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</si>
  <si>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</si>
  <si>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</si>
  <si>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</si>
  <si>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</si>
  <si>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</si>
  <si>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</si>
  <si>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</si>
  <si>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</si>
  <si>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</si>
  <si>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</si>
  <si>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</si>
  <si>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</si>
  <si>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</si>
  <si>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</si>
  <si>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</si>
  <si>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</si>
  <si>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</si>
  <si>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</si>
  <si>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</si>
  <si>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</si>
  <si>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</si>
  <si>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</si>
  <si>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</si>
  <si>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</si>
  <si>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</si>
  <si>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</si>
  <si>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</si>
  <si>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</si>
  <si>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</si>
  <si>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</si>
  <si>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</si>
  <si>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</si>
  <si>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</si>
  <si>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</si>
  <si>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</si>
  <si>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</si>
  <si>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</si>
  <si>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</si>
  <si>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</si>
  <si>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</si>
  <si>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</si>
  <si>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</si>
  <si>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</si>
  <si>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</si>
  <si>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</si>
  <si>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</si>
  <si>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</si>
  <si>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</si>
  <si>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</si>
  <si>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</si>
  <si>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</si>
  <si>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</si>
  <si>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</si>
  <si>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</si>
  <si>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</si>
  <si>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</si>
  <si>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</si>
  <si>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</si>
  <si>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</si>
  <si>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</si>
  <si>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</si>
  <si>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</si>
  <si>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</si>
  <si>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</si>
  <si>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</si>
  <si>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</si>
  <si>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</si>
  <si>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</si>
  <si>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</si>
  <si>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</si>
  <si>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</si>
  <si>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</si>
  <si>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</si>
  <si>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</si>
  <si>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</si>
  <si>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</si>
  <si>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</si>
  <si>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</si>
  <si>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</si>
  <si>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</si>
  <si>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</si>
  <si>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</si>
  <si>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</si>
  <si>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</si>
  <si>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</si>
  <si>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</si>
  <si>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</si>
  <si>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</si>
  <si>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</si>
  <si>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</si>
  <si>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</si>
  <si>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</si>
  <si>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</si>
  <si>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</si>
  <si>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</si>
  <si>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</si>
  <si>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</si>
  <si>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</si>
  <si>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</si>
  <si>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</si>
  <si>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</si>
  <si>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</si>
  <si>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</si>
  <si>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</si>
  <si>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</si>
  <si>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</si>
  <si>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</si>
  <si>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</si>
  <si>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</si>
  <si>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</si>
  <si>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</si>
  <si>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</si>
  <si>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</si>
  <si>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</si>
  <si>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</si>
  <si>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</si>
  <si>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</si>
  <si>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</si>
  <si>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</si>
  <si>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</si>
  <si>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</si>
  <si>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</si>
  <si>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</si>
  <si>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</si>
  <si>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</si>
  <si>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</si>
  <si>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</si>
  <si>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</si>
  <si>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</si>
  <si>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</si>
  <si>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</si>
  <si>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</si>
  <si>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</si>
  <si>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</si>
  <si>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</si>
  <si>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</si>
  <si>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</si>
  <si>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</si>
  <si>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</si>
  <si>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</si>
  <si>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</si>
  <si>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</si>
  <si>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</si>
  <si>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</si>
  <si>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</si>
  <si>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</si>
  <si>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</si>
  <si>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</si>
  <si>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</si>
  <si>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</si>
  <si>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</si>
  <si>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</si>
  <si>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</si>
  <si>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</si>
  <si>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</si>
  <si>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</si>
  <si>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</si>
  <si>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</si>
  <si>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</si>
  <si>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</si>
  <si>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</si>
  <si>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</si>
  <si>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</si>
  <si>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</si>
  <si>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</si>
  <si>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</si>
  <si>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</si>
  <si>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</si>
  <si>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</si>
  <si>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</si>
  <si>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</si>
  <si>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</si>
  <si>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</si>
  <si>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</si>
  <si>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</si>
  <si>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</si>
  <si>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</si>
  <si>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</si>
  <si>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</si>
  <si>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</si>
  <si>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</si>
  <si>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</si>
  <si>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</si>
  <si>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</si>
  <si>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</si>
  <si>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</si>
  <si>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</si>
  <si>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</si>
  <si>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</si>
  <si>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</si>
  <si>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</si>
  <si>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</si>
  <si>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</si>
  <si>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</si>
  <si>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</si>
  <si>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</si>
  <si>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</si>
  <si>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</si>
  <si>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</si>
  <si>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</si>
  <si>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</si>
  <si>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</si>
  <si>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</si>
  <si>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</si>
  <si>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</si>
  <si>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</si>
  <si>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</si>
  <si>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</si>
  <si>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</si>
  <si>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</si>
  <si>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</si>
  <si>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</si>
  <si>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</si>
  <si>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</si>
  <si>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</si>
  <si>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</si>
  <si>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</si>
  <si>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</si>
  <si>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</si>
  <si>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</si>
  <si>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</si>
  <si>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</si>
  <si>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</si>
  <si>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</si>
  <si>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</si>
  <si>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</si>
  <si>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</si>
  <si>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</si>
  <si>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</si>
  <si>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</si>
  <si>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</si>
  <si>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</si>
  <si>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</si>
  <si>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</si>
  <si>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</si>
  <si>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</si>
  <si>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</si>
  <si>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</si>
  <si>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</si>
  <si>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</si>
  <si>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</si>
  <si>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</si>
  <si>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</si>
  <si>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</si>
  <si>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</si>
  <si>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</si>
  <si>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</si>
  <si>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</si>
  <si>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</si>
  <si>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</si>
  <si>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</si>
  <si>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</si>
  <si>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</si>
  <si>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</si>
  <si>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</si>
  <si>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</si>
  <si>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</si>
  <si>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</si>
  <si>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</si>
  <si>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</si>
  <si>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</si>
  <si>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</si>
  <si>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</si>
  <si>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</si>
  <si>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</si>
  <si>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</si>
  <si>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</si>
  <si>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</si>
  <si>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</si>
  <si>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</si>
  <si>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</si>
  <si>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</si>
  <si>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</si>
  <si>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</si>
  <si>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</si>
  <si>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</si>
  <si>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</si>
  <si>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</si>
  <si>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</si>
  <si>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</si>
  <si>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</si>
  <si>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</si>
  <si>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</si>
  <si>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</si>
  <si>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</si>
  <si>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</si>
  <si>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</si>
  <si>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</si>
  <si>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</si>
  <si>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</si>
  <si>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</si>
  <si>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</si>
  <si>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</si>
  <si>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</si>
  <si>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</si>
  <si>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</si>
  <si>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</si>
  <si>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</si>
  <si>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</si>
  <si>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</si>
  <si>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</si>
  <si>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</si>
  <si>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</si>
  <si>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</si>
  <si>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</si>
  <si>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</si>
  <si>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</si>
  <si>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</si>
  <si>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</si>
  <si>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</si>
  <si>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</si>
  <si>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</si>
  <si>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</si>
  <si>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</si>
  <si>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</si>
  <si>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</si>
  <si>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</si>
  <si>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</si>
  <si>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</si>
  <si>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</si>
  <si>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</si>
  <si>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</si>
  <si>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</si>
  <si>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</si>
  <si>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</si>
  <si>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</si>
  <si>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</si>
  <si>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</si>
  <si>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</si>
  <si>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</si>
  <si>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</si>
  <si>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</si>
  <si>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</si>
  <si>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</si>
  <si>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</si>
  <si>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</si>
  <si>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</si>
  <si>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</si>
  <si>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</si>
  <si>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</si>
  <si>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</si>
  <si>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</si>
  <si>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</si>
  <si>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</si>
  <si>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</si>
  <si>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</si>
  <si>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</si>
  <si>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</si>
  <si>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</si>
  <si>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</si>
  <si>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</si>
  <si>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</si>
  <si>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</si>
  <si>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</si>
  <si>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</si>
  <si>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</si>
  <si>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</si>
  <si>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</si>
  <si>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</si>
  <si>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</si>
  <si>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</si>
  <si>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</si>
  <si>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</si>
  <si>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</si>
  <si>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</si>
  <si>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</si>
  <si>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</si>
  <si>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</si>
  <si>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</si>
  <si>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</si>
  <si>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</si>
  <si>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</si>
  <si>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</si>
  <si>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</si>
  <si>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</si>
  <si>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</si>
  <si>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</si>
  <si>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</si>
  <si>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</si>
  <si>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</si>
  <si>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</si>
  <si>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</si>
  <si>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</si>
  <si>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</si>
  <si>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</si>
  <si>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</si>
  <si>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</si>
  <si>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</si>
  <si>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</si>
  <si>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</si>
  <si>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</si>
  <si>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</si>
  <si>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</si>
  <si>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</si>
  <si>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</si>
  <si>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</si>
  <si>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</si>
  <si>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</si>
  <si>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</si>
  <si>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</si>
  <si>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</si>
  <si>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</si>
  <si>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</si>
  <si>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</si>
  <si>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</si>
  <si>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</si>
  <si>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</si>
  <si>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</si>
  <si>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</si>
  <si>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</si>
  <si>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</si>
  <si>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</si>
  <si>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</si>
  <si>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</si>
  <si>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</si>
  <si>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</si>
  <si>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</si>
  <si>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</si>
  <si>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</si>
  <si>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</si>
  <si>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</si>
  <si>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</si>
  <si>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</si>
  <si>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</si>
  <si>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</si>
  <si>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</si>
  <si>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</si>
  <si>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</si>
  <si>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</si>
  <si>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</si>
  <si>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</si>
  <si>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</si>
  <si>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</si>
  <si>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</si>
  <si>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</si>
  <si>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</si>
  <si>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</si>
  <si>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</si>
  <si>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</si>
  <si>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</si>
  <si>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</si>
  <si>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</si>
  <si>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</si>
  <si>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</si>
  <si>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</si>
  <si>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</si>
  <si>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</si>
  <si>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</si>
  <si>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</si>
  <si>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</si>
  <si>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</si>
  <si>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</si>
  <si>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</si>
  <si>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</si>
  <si>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</si>
  <si>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</si>
  <si>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</si>
  <si>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</si>
  <si>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</si>
  <si>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</si>
  <si>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</si>
  <si>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</si>
  <si>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</si>
  <si>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</si>
  <si>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</si>
  <si>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</si>
  <si>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</si>
  <si>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</si>
  <si>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</si>
  <si>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</si>
  <si>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</si>
  <si>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</si>
  <si>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</si>
  <si>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</si>
  <si>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</si>
  <si>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</si>
  <si>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</si>
  <si>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</si>
  <si>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</si>
  <si>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</si>
  <si>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</si>
  <si>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</si>
  <si>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</si>
  <si>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</si>
  <si>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</si>
  <si>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</si>
  <si>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</si>
  <si>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</si>
  <si>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</si>
  <si>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</si>
  <si>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</si>
  <si>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</si>
  <si>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</si>
  <si>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</si>
  <si>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</si>
  <si>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</si>
  <si>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</si>
  <si>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</si>
  <si>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</si>
  <si>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</si>
  <si>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</si>
  <si>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</si>
  <si>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</si>
  <si>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</si>
  <si>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</si>
  <si>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</si>
  <si>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</si>
  <si>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</si>
  <si>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</si>
  <si>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</si>
  <si>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</si>
  <si>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</si>
  <si>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</si>
  <si>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</si>
  <si>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</si>
  <si>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</si>
  <si>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</si>
  <si>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</si>
  <si>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</si>
  <si>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</si>
  <si>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</si>
  <si>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</si>
  <si>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</si>
  <si>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</si>
  <si>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</si>
  <si>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</si>
  <si>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</si>
  <si>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</si>
  <si>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</si>
  <si>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</si>
  <si>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</si>
  <si>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</si>
  <si>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</si>
  <si>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</si>
  <si>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</si>
  <si>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</si>
  <si>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</si>
  <si>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</si>
  <si>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</si>
  <si>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</si>
  <si>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</si>
  <si>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</si>
  <si>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</si>
  <si>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</si>
  <si>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</si>
  <si>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</si>
  <si>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</si>
  <si>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</si>
  <si>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</si>
  <si>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</si>
  <si>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</si>
  <si>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</si>
  <si>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</si>
  <si>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</si>
  <si>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</si>
  <si>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</si>
  <si>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</si>
  <si>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</si>
  <si>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</si>
  <si>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</si>
  <si>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</si>
  <si>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</si>
  <si>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</si>
  <si>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</si>
  <si>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</si>
  <si>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</si>
  <si>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</si>
  <si>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</si>
  <si>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</si>
  <si>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</si>
  <si>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</si>
  <si>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</si>
  <si>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</si>
  <si>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</si>
  <si>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</si>
  <si>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</si>
  <si>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</si>
  <si>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</si>
  <si>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</si>
  <si>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</si>
  <si>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</si>
  <si>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</si>
  <si>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</si>
  <si>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</si>
  <si>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</si>
  <si>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</si>
  <si>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</si>
  <si>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</si>
  <si>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</si>
  <si>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</si>
  <si>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</si>
  <si>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</si>
  <si>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</si>
  <si>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</si>
  <si>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</si>
  <si>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</si>
  <si>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</si>
  <si>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</si>
  <si>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</si>
  <si>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</si>
  <si>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</si>
  <si>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</si>
  <si>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</si>
  <si>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</si>
  <si>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</si>
  <si>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</si>
  <si>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</si>
  <si>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</si>
  <si>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</si>
  <si>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</si>
  <si>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</si>
  <si>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</si>
  <si>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</si>
  <si>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</si>
  <si>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</si>
  <si>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</si>
  <si>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</si>
  <si>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</si>
  <si>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</si>
  <si>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</si>
  <si>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</si>
  <si>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</si>
  <si>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</si>
  <si>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</si>
  <si>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</si>
  <si>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</si>
  <si>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</si>
  <si>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</si>
  <si>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</si>
  <si>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</si>
  <si>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</si>
  <si>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</si>
  <si>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</si>
  <si>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</si>
  <si>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</si>
  <si>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</si>
  <si>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</si>
  <si>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</si>
  <si>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</si>
  <si>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</si>
  <si>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</si>
  <si>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</si>
  <si>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</si>
  <si>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</si>
  <si>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</si>
  <si>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</si>
  <si>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</si>
  <si>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</si>
  <si>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</si>
  <si>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</si>
  <si>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</si>
  <si>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</si>
  <si>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</si>
  <si>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</si>
  <si>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</si>
  <si>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</si>
  <si>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</si>
  <si>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</si>
  <si>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</si>
  <si>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</si>
  <si>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</si>
  <si>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</si>
  <si>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</si>
  <si>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</si>
  <si>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</si>
  <si>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</si>
  <si>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</si>
  <si>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</si>
  <si>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</si>
  <si>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</si>
  <si>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</si>
  <si>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</si>
  <si>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</si>
  <si>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</si>
  <si>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</si>
  <si>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</si>
  <si>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</si>
  <si>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</si>
  <si>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</si>
  <si>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</si>
  <si>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</si>
  <si>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</si>
  <si>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</si>
  <si>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</si>
  <si>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</si>
  <si>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</si>
  <si>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</si>
  <si>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</si>
  <si>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</si>
  <si>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</si>
  <si>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</si>
  <si>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</si>
  <si>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</si>
  <si>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</si>
  <si>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</si>
  <si>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</si>
  <si>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</si>
  <si>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</si>
  <si>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</si>
  <si>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</si>
  <si>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</si>
  <si>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</si>
  <si>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</si>
  <si>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</si>
  <si>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</si>
  <si>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</si>
  <si>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</si>
  <si>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</si>
  <si>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</si>
  <si>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</si>
  <si>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</si>
  <si>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</si>
  <si>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</si>
  <si>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</si>
  <si>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</si>
  <si>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</si>
  <si>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</si>
  <si>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</si>
  <si>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</si>
  <si>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</si>
  <si>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</si>
  <si>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</si>
  <si>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</si>
  <si>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</si>
  <si>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</si>
  <si>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</si>
  <si>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</si>
  <si>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</si>
  <si>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</si>
  <si>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</si>
  <si>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</si>
  <si>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</si>
  <si>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</si>
  <si>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</si>
  <si>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</si>
  <si>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</si>
  <si>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</si>
  <si>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</si>
  <si>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</si>
  <si>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</si>
  <si>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</si>
  <si>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</si>
  <si>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</si>
  <si>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</si>
  <si>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</si>
  <si>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</si>
  <si>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</si>
  <si>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</si>
  <si>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</si>
  <si>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</si>
  <si>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</si>
  <si>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</si>
  <si>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</si>
  <si>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</si>
  <si>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</si>
  <si>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</si>
  <si>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</si>
  <si>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</si>
  <si>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</si>
  <si>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</si>
  <si>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</si>
  <si>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</si>
  <si>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</si>
  <si>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</si>
  <si>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</si>
  <si>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</si>
  <si>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</si>
  <si>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</si>
  <si>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</si>
  <si>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</si>
  <si>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</si>
  <si>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</si>
  <si>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</si>
  <si>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</si>
  <si>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</si>
  <si>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</si>
  <si>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</si>
  <si>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</si>
  <si>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</si>
  <si>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</si>
  <si>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</si>
  <si>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</si>
  <si>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</si>
  <si>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</si>
  <si>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</si>
  <si>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</si>
  <si>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</si>
  <si>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</si>
  <si>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</si>
  <si>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</si>
  <si>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</si>
  <si>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</si>
  <si>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</si>
  <si>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</si>
  <si>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</si>
  <si>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</si>
  <si>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</si>
  <si>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</si>
  <si>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</si>
  <si>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</si>
  <si>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</si>
  <si>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</si>
  <si>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</si>
  <si>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</si>
  <si>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</si>
  <si>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</si>
  <si>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</si>
  <si>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</si>
  <si>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</si>
  <si>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</si>
  <si>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</si>
  <si>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</si>
  <si>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</si>
  <si>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</si>
  <si>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</si>
  <si>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</si>
  <si>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</si>
  <si>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</si>
  <si>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</si>
  <si>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</si>
  <si>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</si>
  <si>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</si>
  <si>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</si>
  <si>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</si>
  <si>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</si>
  <si>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</si>
  <si>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</si>
  <si>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</si>
  <si>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</si>
  <si>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</si>
  <si>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</si>
  <si>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</si>
  <si>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</si>
  <si>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</si>
  <si>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</si>
  <si>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</si>
  <si>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</si>
  <si>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</si>
  <si>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</si>
  <si>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</si>
  <si>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</si>
  <si>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</si>
  <si>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</si>
  <si>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</si>
  <si>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</si>
  <si>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</si>
  <si>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</si>
  <si>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</si>
  <si>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</si>
  <si>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</si>
  <si>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</si>
  <si>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</si>
  <si>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</si>
  <si>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</si>
  <si>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</si>
  <si>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</si>
  <si>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</si>
  <si>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</si>
  <si>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</si>
  <si>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</si>
  <si>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</si>
  <si>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</si>
  <si>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</si>
  <si>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</si>
  <si>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</si>
  <si>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</si>
  <si>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</si>
  <si>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</si>
  <si>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</si>
  <si>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</si>
  <si>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</si>
  <si>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</si>
  <si>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</si>
  <si>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</si>
  <si>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</si>
  <si>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</si>
  <si>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</si>
  <si>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</si>
  <si>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</si>
  <si>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</si>
  <si>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</si>
  <si>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</si>
  <si>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</si>
  <si>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</si>
  <si>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</si>
  <si>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</si>
  <si>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</si>
  <si>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</si>
  <si>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</si>
  <si>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</si>
  <si>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</si>
  <si>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</si>
  <si>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</si>
  <si>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</si>
  <si>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</si>
  <si>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</si>
  <si>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</si>
  <si>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</si>
  <si>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</si>
  <si>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</si>
  <si>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</si>
  <si>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</si>
  <si>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</si>
  <si>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</si>
  <si>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</si>
  <si>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</si>
  <si>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</si>
  <si>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</si>
  <si>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</si>
  <si>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</si>
  <si>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</si>
  <si>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</si>
  <si>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</si>
  <si>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</si>
  <si>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</si>
  <si>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</si>
  <si>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</si>
  <si>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</si>
  <si>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</si>
  <si>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</si>
  <si>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</si>
  <si>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</si>
  <si>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</si>
  <si>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</si>
  <si>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</si>
  <si>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</si>
  <si>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</si>
  <si>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</si>
  <si>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</si>
  <si>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</si>
  <si>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</si>
  <si>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</si>
  <si>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</si>
  <si>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</si>
  <si>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</si>
  <si>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</si>
  <si>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</si>
  <si>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</si>
  <si>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</si>
  <si>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</si>
  <si>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</si>
  <si>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</si>
  <si>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</si>
  <si>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</si>
  <si>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</si>
  <si>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</si>
  <si>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</si>
  <si>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</si>
  <si>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</si>
  <si>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</si>
  <si>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</si>
  <si>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</si>
  <si>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</si>
  <si>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</si>
  <si>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</si>
  <si>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</si>
  <si>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</si>
  <si>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</si>
  <si>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</si>
  <si>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</si>
  <si>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</si>
  <si>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</si>
  <si>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</si>
  <si>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</si>
  <si>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</si>
  <si>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</si>
  <si>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</si>
  <si>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</si>
  <si>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</si>
  <si>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</si>
  <si>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</si>
  <si>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</si>
  <si>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</si>
  <si>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</si>
  <si>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</si>
  <si>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</si>
  <si>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</si>
  <si>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</si>
  <si>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</si>
  <si>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</si>
  <si>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</si>
  <si>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</si>
  <si>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</si>
  <si>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</si>
  <si>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</si>
  <si>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</si>
  <si>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</si>
  <si>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</si>
  <si>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</si>
  <si>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</si>
  <si>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</si>
  <si>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</si>
  <si>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</si>
  <si>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</si>
  <si>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</si>
  <si>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</si>
  <si>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</si>
  <si>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</si>
  <si>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</si>
  <si>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</si>
  <si>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</si>
  <si>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</si>
  <si>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</si>
  <si>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</si>
  <si>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</si>
  <si>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</si>
  <si>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</si>
  <si>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</si>
  <si>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</si>
  <si>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</si>
  <si>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</si>
  <si>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</si>
  <si>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</si>
  <si>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</si>
  <si>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</si>
  <si>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</si>
  <si>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</si>
  <si>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</si>
  <si>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</si>
  <si>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</si>
  <si>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</si>
  <si>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</si>
  <si>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</si>
  <si>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</si>
  <si>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</si>
  <si>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</si>
  <si>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</si>
  <si>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</si>
  <si>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</si>
  <si>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</si>
  <si>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</si>
  <si>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</si>
  <si>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</si>
  <si>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</si>
  <si>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</si>
  <si>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</si>
  <si>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</si>
  <si>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</si>
  <si>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</si>
  <si>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</si>
  <si>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</si>
  <si>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</si>
  <si>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</si>
  <si>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</si>
  <si>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</si>
  <si>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</si>
  <si>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</si>
  <si>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</si>
  <si>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</si>
  <si>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</si>
  <si>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</si>
  <si>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</si>
  <si>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</si>
  <si>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</si>
  <si>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</si>
  <si>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</si>
  <si>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</si>
  <si>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</si>
  <si>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</si>
  <si>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</si>
  <si>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</si>
  <si>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</si>
  <si>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</si>
  <si>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</si>
  <si>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</si>
  <si>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</si>
  <si>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</si>
  <si>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</si>
  <si>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</si>
  <si>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</si>
  <si>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</si>
  <si>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</si>
  <si>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</si>
  <si>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</si>
  <si>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</si>
  <si>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</si>
  <si>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</si>
  <si>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</si>
  <si>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</si>
  <si>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</si>
  <si>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</si>
  <si>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</si>
  <si>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</si>
  <si>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</si>
  <si>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</si>
  <si>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</si>
  <si>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</si>
  <si>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</si>
  <si>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</si>
  <si>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</si>
  <si>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</si>
  <si>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</si>
  <si>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</si>
  <si>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</si>
  <si>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</si>
  <si>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</si>
  <si>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</si>
  <si>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</si>
  <si>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</si>
  <si>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</si>
  <si>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</si>
  <si>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</si>
  <si>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</si>
  <si>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</si>
  <si>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</si>
  <si>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</si>
  <si>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</si>
  <si>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</si>
  <si>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</si>
  <si>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</si>
  <si>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</si>
  <si>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</si>
  <si>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</si>
  <si>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</si>
  <si>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</si>
  <si>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</si>
  <si>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</si>
  <si>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</si>
  <si>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</si>
  <si>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</si>
  <si>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</si>
  <si>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</si>
  <si>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</si>
  <si>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</si>
  <si>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</si>
  <si>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</si>
  <si>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</si>
  <si>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</si>
  <si>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</si>
  <si>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</si>
  <si>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</si>
  <si>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</si>
  <si>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</si>
  <si>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</si>
  <si>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</si>
  <si>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</si>
  <si>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</si>
  <si>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</si>
  <si>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</si>
  <si>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</si>
  <si>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</si>
  <si>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</si>
  <si>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</si>
  <si>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</si>
  <si>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</si>
  <si>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</si>
  <si>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</si>
  <si>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</si>
  <si>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</si>
  <si>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</si>
  <si>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</si>
  <si>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</si>
  <si>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</si>
  <si>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</si>
  <si>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</si>
  <si>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</si>
  <si>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</si>
  <si>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</si>
  <si>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</si>
  <si>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</si>
  <si>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</si>
  <si>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</si>
  <si>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</si>
  <si>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</si>
  <si>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</si>
  <si>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</si>
  <si>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</si>
  <si>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</si>
  <si>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</si>
  <si>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</si>
  <si>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</si>
  <si>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</si>
  <si>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</si>
  <si>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</si>
  <si>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</si>
  <si>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</si>
  <si>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</si>
  <si>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</si>
  <si>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</si>
  <si>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</si>
  <si>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</si>
  <si>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</si>
  <si>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</si>
  <si>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</si>
  <si>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</si>
  <si>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</si>
  <si>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</si>
  <si>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</si>
  <si>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</si>
  <si>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</si>
  <si>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</si>
  <si>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</si>
  <si>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</si>
  <si>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</si>
  <si>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</si>
  <si>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</si>
  <si>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</si>
  <si>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</si>
  <si>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</si>
  <si>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</si>
  <si>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</si>
  <si>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</si>
  <si>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</si>
  <si>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</si>
  <si>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</si>
  <si>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</si>
  <si>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</si>
  <si>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</si>
  <si>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</si>
  <si>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</si>
  <si>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</si>
  <si>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</si>
  <si>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</si>
  <si>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</si>
  <si>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</si>
  <si>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</si>
  <si>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</si>
  <si>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</si>
  <si>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</si>
  <si>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</si>
  <si>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</si>
  <si>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</si>
  <si>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</si>
  <si>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</si>
  <si>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</si>
  <si>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</si>
  <si>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</si>
  <si>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</si>
  <si>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</si>
  <si>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</si>
  <si>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</si>
  <si>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</si>
  <si>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</si>
  <si>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</si>
  <si>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</si>
  <si>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</si>
  <si>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</si>
  <si>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</si>
  <si>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</si>
  <si>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</si>
  <si>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</si>
  <si>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</si>
  <si>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</si>
  <si>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</si>
  <si>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</si>
  <si>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</si>
  <si>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</si>
  <si>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</si>
  <si>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</si>
  <si>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</si>
  <si>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</si>
  <si>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</si>
  <si>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</si>
  <si>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</si>
  <si>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</si>
  <si>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</si>
  <si>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</si>
  <si>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</si>
  <si>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</si>
  <si>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</si>
  <si>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</si>
  <si>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</si>
  <si>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</si>
  <si>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</si>
  <si>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</si>
  <si>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</si>
  <si>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</si>
  <si>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</si>
  <si>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</si>
  <si>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</si>
  <si>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</si>
  <si>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</si>
  <si>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</si>
  <si>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</si>
  <si>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</si>
  <si>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</si>
  <si>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</si>
  <si>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</si>
  <si>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</si>
  <si>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</si>
  <si>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</si>
  <si>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</si>
  <si>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</si>
  <si>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</si>
  <si>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</si>
  <si>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</si>
  <si>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</si>
  <si>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</si>
  <si>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</si>
  <si>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</si>
  <si>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</si>
  <si>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</si>
  <si>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</si>
  <si>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</si>
  <si>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</si>
  <si>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</si>
  <si>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</si>
  <si>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</si>
  <si>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</si>
  <si>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</si>
  <si>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</si>
  <si>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</si>
  <si>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</si>
  <si>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</si>
  <si>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</si>
  <si>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</si>
  <si>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</si>
  <si>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</si>
  <si>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</si>
  <si>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</si>
  <si>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</si>
  <si>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</si>
  <si>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</si>
  <si>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</si>
  <si>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</si>
  <si>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</si>
  <si>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</si>
  <si>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</si>
  <si>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</si>
  <si>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</si>
  <si>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</si>
  <si>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</si>
  <si>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</si>
  <si>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</si>
  <si>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</si>
  <si>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</si>
  <si>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</si>
  <si>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</si>
  <si>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</si>
  <si>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</si>
  <si>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</si>
  <si>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</si>
  <si>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</si>
  <si>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</si>
  <si>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</si>
  <si>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</si>
  <si>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</si>
  <si>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</si>
  <si>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</si>
  <si>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</si>
  <si>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</si>
  <si>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</si>
  <si>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</si>
  <si>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</si>
  <si>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</si>
  <si>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</si>
  <si>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</si>
  <si>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</si>
  <si>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</si>
  <si>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</si>
  <si>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</si>
  <si>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</si>
  <si>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</si>
  <si>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</si>
  <si>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</si>
  <si>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</si>
  <si>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</si>
  <si>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</si>
  <si>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</si>
  <si>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</si>
  <si>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</si>
  <si>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</si>
  <si>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</si>
  <si>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</si>
  <si>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</si>
  <si>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</si>
  <si>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</si>
  <si>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</si>
  <si>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</si>
  <si>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</si>
  <si>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</si>
  <si>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</si>
  <si>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</si>
  <si>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</si>
  <si>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</si>
  <si>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</si>
  <si>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</si>
  <si>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</si>
  <si>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</si>
  <si>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</si>
  <si>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</si>
  <si>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</si>
  <si>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</si>
  <si>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</si>
  <si>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</si>
  <si>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</si>
  <si>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</si>
  <si>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</si>
  <si>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</si>
  <si>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</si>
  <si>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</si>
  <si>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</si>
  <si>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</si>
  <si>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</si>
  <si>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</si>
  <si>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</si>
  <si>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</si>
  <si>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</si>
  <si>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</si>
  <si>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</si>
  <si>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</si>
  <si>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</si>
  <si>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</si>
  <si>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</si>
  <si>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</si>
  <si>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</si>
  <si>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</si>
  <si>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</si>
  <si>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</si>
  <si>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</si>
  <si>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</si>
  <si>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</si>
  <si>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</si>
  <si>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</si>
  <si>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</si>
  <si>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</si>
  <si>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</si>
  <si>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</si>
  <si>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</si>
  <si>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</si>
  <si>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</si>
  <si>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</si>
  <si>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</si>
  <si>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</si>
  <si>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</si>
  <si>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</si>
  <si>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</si>
  <si>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</si>
  <si>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</si>
  <si>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</si>
  <si>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</si>
  <si>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</si>
  <si>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</si>
  <si>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</si>
  <si>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</si>
  <si>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</si>
  <si>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</si>
  <si>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</si>
  <si>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</si>
  <si>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</si>
  <si>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</si>
  <si>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</si>
  <si>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</si>
  <si>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</si>
  <si>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</si>
  <si>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</si>
  <si>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</si>
  <si>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</si>
  <si>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</si>
  <si>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</si>
  <si>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</si>
  <si>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</si>
  <si>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</si>
  <si>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</si>
  <si>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</si>
  <si>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</si>
  <si>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</si>
  <si>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</si>
  <si>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</si>
  <si>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</si>
  <si>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</si>
  <si>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</si>
  <si>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</si>
  <si>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</si>
  <si>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</si>
  <si>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</si>
  <si>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</si>
  <si>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</si>
  <si>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</si>
  <si>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</si>
  <si>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</si>
  <si>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</si>
  <si>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</si>
  <si>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</si>
  <si>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</si>
  <si>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</si>
  <si>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</si>
  <si>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</si>
  <si>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</si>
  <si>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</si>
  <si>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</si>
  <si>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</si>
  <si>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</si>
  <si>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</si>
  <si>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</si>
  <si>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</si>
  <si>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</si>
  <si>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</si>
  <si>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</si>
  <si>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</si>
  <si>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</si>
  <si>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</si>
  <si>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</si>
  <si>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</si>
  <si>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</si>
  <si>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</si>
  <si>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</si>
  <si>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</si>
  <si>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</si>
  <si>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</si>
  <si>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</si>
  <si>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</si>
  <si>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</si>
  <si>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</si>
  <si>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</si>
  <si>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</si>
  <si>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</si>
  <si>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</si>
  <si>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</si>
  <si>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</si>
  <si>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</si>
  <si>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</si>
  <si>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</si>
  <si>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</si>
  <si>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</si>
  <si>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</si>
  <si>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</si>
  <si>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</si>
  <si>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</si>
  <si>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</si>
  <si>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</si>
  <si>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</si>
  <si>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</si>
  <si>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</si>
  <si>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</si>
  <si>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</si>
  <si>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</si>
  <si>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</si>
  <si>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</si>
  <si>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</si>
  <si>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</si>
  <si>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</si>
  <si>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</si>
  <si>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</si>
  <si>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</si>
  <si>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</si>
  <si>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</si>
  <si>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</si>
  <si>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</si>
  <si>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</si>
  <si>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</si>
  <si>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</si>
  <si>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</si>
  <si>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</si>
  <si>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</si>
  <si>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</si>
  <si>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</si>
  <si>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</si>
  <si>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</si>
  <si>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</si>
  <si>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</si>
  <si>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</si>
  <si>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</si>
  <si>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</si>
  <si>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</si>
  <si>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</si>
  <si>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</si>
  <si>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</si>
  <si>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</si>
  <si>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</si>
  <si>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</si>
  <si>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</si>
  <si>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</si>
  <si>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</si>
  <si>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</si>
  <si>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</si>
  <si>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</si>
  <si>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</si>
  <si>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</si>
  <si>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</si>
  <si>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</si>
  <si>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</si>
  <si>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</si>
  <si>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</si>
  <si>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</si>
  <si>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</si>
  <si>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</si>
  <si>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</si>
  <si>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</si>
  <si>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</si>
  <si>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</si>
  <si>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</si>
  <si>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</si>
  <si>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</si>
  <si>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</si>
  <si>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</si>
  <si>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</si>
  <si>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</si>
  <si>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</si>
  <si>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</si>
  <si>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</si>
  <si>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</si>
  <si>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</si>
  <si>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</si>
  <si>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</si>
  <si>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</si>
  <si>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</si>
  <si>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</si>
  <si>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</si>
  <si>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</si>
  <si>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</si>
  <si>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</si>
  <si>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</si>
  <si>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</si>
  <si>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</si>
  <si>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</si>
  <si>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</si>
  <si>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</si>
  <si>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</si>
  <si>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</si>
  <si>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</si>
  <si>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</si>
  <si>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</si>
  <si>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</si>
  <si>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</si>
  <si>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</si>
  <si>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</si>
  <si>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</si>
  <si>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</si>
  <si>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</si>
  <si>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</si>
  <si>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</si>
  <si>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</si>
  <si>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</si>
  <si>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</si>
  <si>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</si>
  <si>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</si>
  <si>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</si>
  <si>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</si>
  <si>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</si>
  <si>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</si>
  <si>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</si>
  <si>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</si>
  <si>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</si>
  <si>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</si>
  <si>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</si>
  <si>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</si>
  <si>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</si>
  <si>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</si>
  <si>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</si>
  <si>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</si>
  <si>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</si>
  <si>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</si>
  <si>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</si>
  <si>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</si>
  <si>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</si>
  <si>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</si>
  <si>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</si>
  <si>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</si>
  <si>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</si>
  <si>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</si>
  <si>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</si>
  <si>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</si>
  <si>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</si>
  <si>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</si>
  <si>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</si>
  <si>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</si>
  <si>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</si>
  <si>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</si>
  <si>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</si>
  <si>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</si>
  <si>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</si>
  <si>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</si>
  <si>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</si>
  <si>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</si>
  <si>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</si>
  <si>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</si>
  <si>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</si>
  <si>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</si>
  <si>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</si>
  <si>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</si>
  <si>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</si>
  <si>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</si>
  <si>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</si>
  <si>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</si>
  <si>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</si>
  <si>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</si>
  <si>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</si>
  <si>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</si>
  <si>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</si>
  <si>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</si>
  <si>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</si>
  <si>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</si>
  <si>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</si>
  <si>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</si>
  <si>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</si>
  <si>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</si>
  <si>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</si>
  <si>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</si>
  <si>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</si>
  <si>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</si>
  <si>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</si>
  <si>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</si>
  <si>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</si>
  <si>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</si>
  <si>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</si>
  <si>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</si>
  <si>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</si>
  <si>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</si>
  <si>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</si>
  <si>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</si>
  <si>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</si>
  <si>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</si>
  <si>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</si>
  <si>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</si>
  <si>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</si>
  <si>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</si>
  <si>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</si>
  <si>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</si>
  <si>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</si>
  <si>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</si>
  <si>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</si>
  <si>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</si>
  <si>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</si>
  <si>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</si>
  <si>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</si>
  <si>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</si>
  <si>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</si>
  <si>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</si>
  <si>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</si>
  <si>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</si>
  <si>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</si>
  <si>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</si>
  <si>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</si>
  <si>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</si>
  <si>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</si>
  <si>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</si>
  <si>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</si>
  <si>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</si>
  <si>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</si>
  <si>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</si>
  <si>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</si>
  <si>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</si>
  <si>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</si>
  <si>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</si>
  <si>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</si>
  <si>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</si>
  <si>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</si>
  <si>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</si>
  <si>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</si>
  <si>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</si>
  <si>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</si>
  <si>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</si>
  <si>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</si>
  <si>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</si>
  <si>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</si>
  <si>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</si>
  <si>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</si>
  <si>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</si>
  <si>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</si>
  <si>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</si>
  <si>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</si>
  <si>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</si>
  <si>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</si>
  <si>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</si>
  <si>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</si>
  <si>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</si>
  <si>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</si>
  <si>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</si>
  <si>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</si>
  <si>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</si>
  <si>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</si>
  <si>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</si>
  <si>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</si>
  <si>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</si>
  <si>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</si>
  <si>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</si>
  <si>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</si>
  <si>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</si>
  <si>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</si>
  <si>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</si>
  <si>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</si>
  <si>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</si>
  <si>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</si>
  <si>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</si>
  <si>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</si>
  <si>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</si>
  <si>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</si>
  <si>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</si>
  <si>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</si>
  <si>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</si>
  <si>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</si>
  <si>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</si>
  <si>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</si>
  <si>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</si>
  <si>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</si>
  <si>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</si>
  <si>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</si>
  <si>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</si>
  <si>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</si>
  <si>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</si>
  <si>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</si>
  <si>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</si>
  <si>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</si>
  <si>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</si>
  <si>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</si>
  <si>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</si>
  <si>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</si>
  <si>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</si>
  <si>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</si>
  <si>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</si>
  <si>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</si>
  <si>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</si>
  <si>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</si>
  <si>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</si>
  <si>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</si>
  <si>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</si>
  <si>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</si>
  <si>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</si>
  <si>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</si>
  <si>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</si>
  <si>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</si>
  <si>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</si>
  <si>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</si>
  <si>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</si>
  <si>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</si>
  <si>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</si>
  <si>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</si>
  <si>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</si>
  <si>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</si>
  <si>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</si>
  <si>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</si>
  <si>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</si>
  <si>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</si>
  <si>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</si>
  <si>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</si>
  <si>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</si>
  <si>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</si>
  <si>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</si>
  <si>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</si>
  <si>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</si>
  <si>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</si>
  <si>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</si>
  <si>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</si>
  <si>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</si>
  <si>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</si>
  <si>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</si>
  <si>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</si>
  <si>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</si>
  <si>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</si>
  <si>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</si>
  <si>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</si>
  <si>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</si>
  <si>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</si>
  <si>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</si>
  <si>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</si>
  <si>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</si>
  <si>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</si>
  <si>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</si>
  <si>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</si>
  <si>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</si>
  <si>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</si>
  <si>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</si>
  <si>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</si>
  <si>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</si>
  <si>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</si>
  <si>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</si>
  <si>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</si>
  <si>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</si>
  <si>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</si>
  <si>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</si>
  <si>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</si>
  <si>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</si>
  <si>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</si>
  <si>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</si>
  <si>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</si>
  <si>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</si>
  <si>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</si>
  <si>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</si>
  <si>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</si>
  <si>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</si>
  <si>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</si>
  <si>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</si>
  <si>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</si>
  <si>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</si>
  <si>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</si>
  <si>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</si>
  <si>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</si>
  <si>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</si>
  <si>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</si>
  <si>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</si>
  <si>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</si>
  <si>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</si>
  <si>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</si>
  <si>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</si>
  <si>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</si>
  <si>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</si>
  <si>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</si>
  <si>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</si>
  <si>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</si>
  <si>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</si>
  <si>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</si>
  <si>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</si>
  <si>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</si>
  <si>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</si>
  <si>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</si>
  <si>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</si>
  <si>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</si>
  <si>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</si>
  <si>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</si>
  <si>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</si>
  <si>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</si>
  <si>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</si>
  <si>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</si>
  <si>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</si>
  <si>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</si>
  <si>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</si>
  <si>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</si>
  <si>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</si>
  <si>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</si>
  <si>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</si>
  <si>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</si>
  <si>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</si>
  <si>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</si>
  <si>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</si>
  <si>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</si>
  <si>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</si>
  <si>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</si>
  <si>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</si>
  <si>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</si>
  <si>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</si>
  <si>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</si>
  <si>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</si>
  <si>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</si>
  <si>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</si>
  <si>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</si>
  <si>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</si>
  <si>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</si>
  <si>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</si>
  <si>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</si>
  <si>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</si>
  <si>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</si>
  <si>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</si>
  <si>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</si>
  <si>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</si>
  <si>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</si>
  <si>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</si>
  <si>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</si>
  <si>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</si>
  <si>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</si>
  <si>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</si>
  <si>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</si>
  <si>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</si>
  <si>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</si>
  <si>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</si>
  <si>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</si>
  <si>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</si>
  <si>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</si>
  <si>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</si>
  <si>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</si>
  <si>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</si>
  <si>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</si>
  <si>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</si>
  <si>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</si>
  <si>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</si>
  <si>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</si>
  <si>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</si>
  <si>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</si>
  <si>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</si>
  <si>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</si>
  <si>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</si>
  <si>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</si>
  <si>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</si>
  <si>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</si>
  <si>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</si>
  <si>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</si>
  <si>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</si>
  <si>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</si>
  <si>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</si>
  <si>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</si>
  <si>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</si>
  <si>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</si>
  <si>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</si>
  <si>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</si>
  <si>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</si>
  <si>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</si>
  <si>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</si>
  <si>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</si>
  <si>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</si>
  <si>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</si>
  <si>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</si>
  <si>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</si>
  <si>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</si>
  <si>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</si>
  <si>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</si>
  <si>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</si>
  <si>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</si>
  <si>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</si>
  <si>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</si>
  <si>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</si>
  <si>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</si>
  <si>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</si>
  <si>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</si>
  <si>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</si>
  <si>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</si>
  <si>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</si>
  <si>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</si>
  <si>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</si>
  <si>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</si>
  <si>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</si>
  <si>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</si>
  <si>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</si>
  <si>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</si>
  <si>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</si>
  <si>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</si>
  <si>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</si>
  <si>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</si>
  <si>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</si>
  <si>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</si>
  <si>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</si>
  <si>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</si>
  <si>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</si>
  <si>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</si>
  <si>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</si>
  <si>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</si>
  <si>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</si>
  <si>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</si>
  <si>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</si>
  <si>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</si>
  <si>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</si>
  <si>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</si>
  <si>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</si>
  <si>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</si>
  <si>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</si>
  <si>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</si>
  <si>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</si>
  <si>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</si>
  <si>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</si>
  <si>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</si>
  <si>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</si>
  <si>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</si>
  <si>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</si>
  <si>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</si>
  <si>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</si>
  <si>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</si>
  <si>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</si>
  <si>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</si>
  <si>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</si>
  <si>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</si>
  <si>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</si>
  <si>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</si>
  <si>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</si>
  <si>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</si>
  <si>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</si>
  <si>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</si>
  <si>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</si>
  <si>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</si>
  <si>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</si>
  <si>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</si>
  <si>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</si>
  <si>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</si>
  <si>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</si>
  <si>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</si>
  <si>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</si>
  <si>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</si>
  <si>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</si>
  <si>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</si>
  <si>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</si>
  <si>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</si>
  <si>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</si>
  <si>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</si>
  <si>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</si>
  <si>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</si>
  <si>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</si>
  <si>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</si>
  <si>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</si>
  <si>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</si>
  <si>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</si>
  <si>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</si>
  <si>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</si>
  <si>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</si>
  <si>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</si>
  <si>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</si>
  <si>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</si>
  <si>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</si>
  <si>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</si>
  <si>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</si>
  <si>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</si>
  <si>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</si>
  <si>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</si>
  <si>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</si>
  <si>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</si>
  <si>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</si>
  <si>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</si>
  <si>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</si>
  <si>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</si>
  <si>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</si>
  <si>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</si>
  <si>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</si>
  <si>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</si>
  <si>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</si>
  <si>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</si>
  <si>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</si>
  <si>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</si>
  <si>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</si>
  <si>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</si>
  <si>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</si>
  <si>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</si>
  <si>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</si>
  <si>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</si>
  <si>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</si>
  <si>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</si>
  <si>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</si>
  <si>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</si>
  <si>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</si>
  <si>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</si>
  <si>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</si>
  <si>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</si>
  <si>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</si>
  <si>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</si>
  <si>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</si>
  <si>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</si>
  <si>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</si>
  <si>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</si>
  <si>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</si>
  <si>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</si>
  <si>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</si>
  <si>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</si>
  <si>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</si>
  <si>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</si>
  <si>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</si>
  <si>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</si>
  <si>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</si>
  <si>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</si>
  <si>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</si>
  <si>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</si>
  <si>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</si>
  <si>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</si>
  <si>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</si>
  <si>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</si>
  <si>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</si>
  <si>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</si>
  <si>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</si>
  <si>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</si>
  <si>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</si>
  <si>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</si>
  <si>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</si>
  <si>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</si>
  <si>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</si>
  <si>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</si>
  <si>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</si>
  <si>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</si>
  <si>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</si>
  <si>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</si>
  <si>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</si>
  <si>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</si>
  <si>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</si>
  <si>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</si>
  <si>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</si>
  <si>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</si>
  <si>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</si>
  <si>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</si>
  <si>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</si>
  <si>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</si>
  <si>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</si>
  <si>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</si>
  <si>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</si>
  <si>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</si>
  <si>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</si>
  <si>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</si>
  <si>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</si>
  <si>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</si>
  <si>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</si>
  <si>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</si>
  <si>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</si>
  <si>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</si>
  <si>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</si>
  <si>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</si>
  <si>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</si>
  <si>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</si>
  <si>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</si>
  <si>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</si>
  <si>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</si>
  <si>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</si>
  <si>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</si>
  <si>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</si>
  <si>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</si>
  <si>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</si>
  <si>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</si>
  <si>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</si>
  <si>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</si>
  <si>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</si>
  <si>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</si>
  <si>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</si>
  <si>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</si>
  <si>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</si>
  <si>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</si>
  <si>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</si>
  <si>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</si>
  <si>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</si>
  <si>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</si>
  <si>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</si>
  <si>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</si>
  <si>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</si>
  <si>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</si>
  <si>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</si>
  <si>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</si>
  <si>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</si>
  <si>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</si>
  <si>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</si>
  <si>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</si>
  <si>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</si>
  <si>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</si>
  <si>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</si>
  <si>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</si>
  <si>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</si>
  <si>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</si>
  <si>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</si>
  <si>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</si>
  <si>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</si>
  <si>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</si>
  <si>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</si>
  <si>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</si>
  <si>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</si>
  <si>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</si>
  <si>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</si>
  <si>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</si>
  <si>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</si>
  <si>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</si>
  <si>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</si>
  <si>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</si>
  <si>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</si>
  <si>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</si>
  <si>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</si>
  <si>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</si>
  <si>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</si>
  <si>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</si>
  <si>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</si>
  <si>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</si>
  <si>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</si>
  <si>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</si>
  <si>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</si>
  <si>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</si>
  <si>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</si>
  <si>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</si>
  <si>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</si>
  <si>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</si>
  <si>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</si>
  <si>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</si>
  <si>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</si>
  <si>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</si>
  <si>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</si>
  <si>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</si>
  <si>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</si>
  <si>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</si>
  <si>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</si>
  <si>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</si>
  <si>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</si>
  <si>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</si>
  <si>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</si>
  <si>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</si>
  <si>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</si>
  <si>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</si>
  <si>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</si>
  <si>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</si>
  <si>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</si>
  <si>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</si>
  <si>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</si>
  <si>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</si>
  <si>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</si>
  <si>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</si>
  <si>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</si>
  <si>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</si>
  <si>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</si>
  <si>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</si>
  <si>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</si>
  <si>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</si>
  <si>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</si>
  <si>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</si>
  <si>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</si>
  <si>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</si>
  <si>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</si>
  <si>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</si>
  <si>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</si>
  <si>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</si>
  <si>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</si>
  <si>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</si>
  <si>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</si>
  <si>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</si>
  <si>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</si>
  <si>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</si>
  <si>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</si>
  <si>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</si>
  <si>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</si>
  <si>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</si>
  <si>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</si>
  <si>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</si>
  <si>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</si>
  <si>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</si>
  <si>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</si>
  <si>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</si>
  <si>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</si>
  <si>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</si>
  <si>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</si>
  <si>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</si>
  <si>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</si>
  <si>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</si>
  <si>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</si>
  <si>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</si>
  <si>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</si>
  <si>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</si>
  <si>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</si>
  <si>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</si>
  <si>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</si>
  <si>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</si>
  <si>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</si>
  <si>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</si>
  <si>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</si>
  <si>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</si>
  <si>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</si>
  <si>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</si>
  <si>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</si>
  <si>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</si>
  <si>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</si>
  <si>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</si>
  <si>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</si>
  <si>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</si>
  <si>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</si>
  <si>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</si>
  <si>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</si>
  <si>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</si>
  <si>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</si>
  <si>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</si>
  <si>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</si>
  <si>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</si>
  <si>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</si>
  <si>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</si>
  <si>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</si>
  <si>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</si>
  <si>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</si>
  <si>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</si>
  <si>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</si>
  <si>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</si>
  <si>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</si>
  <si>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</si>
  <si>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</si>
  <si>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</si>
  <si>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</si>
  <si>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</si>
  <si>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</si>
  <si>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</si>
  <si>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</si>
  <si>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</si>
  <si>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</si>
  <si>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</si>
  <si>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</si>
  <si>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</si>
  <si>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</si>
  <si>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</si>
  <si>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</si>
  <si>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</si>
  <si>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</si>
  <si>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</si>
  <si>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</si>
  <si>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</si>
  <si>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</si>
  <si>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</si>
  <si>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</si>
  <si>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</si>
  <si>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</si>
  <si>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</si>
  <si>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</si>
  <si>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</si>
  <si>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</si>
  <si>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</si>
  <si>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</si>
  <si>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</si>
  <si>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</si>
  <si>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</si>
  <si>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</si>
  <si>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</si>
  <si>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</si>
  <si>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</si>
  <si>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</si>
  <si>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</si>
  <si>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</si>
  <si>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</si>
  <si>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</si>
  <si>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</si>
  <si>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</si>
  <si>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</si>
  <si>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</si>
  <si>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</si>
  <si>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</si>
  <si>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</si>
  <si>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</si>
  <si>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</si>
  <si>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</si>
  <si>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</si>
  <si>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</si>
  <si>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</si>
  <si>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</si>
  <si>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</si>
  <si>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</si>
  <si>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</si>
  <si>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</si>
  <si>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</si>
  <si>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</si>
  <si>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</si>
  <si>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</si>
  <si>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</si>
  <si>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</si>
  <si>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</si>
  <si>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</si>
  <si>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</si>
  <si>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</si>
  <si>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</si>
  <si>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</si>
  <si>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</si>
  <si>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</si>
  <si>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</si>
  <si>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</si>
  <si>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</si>
  <si>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</si>
  <si>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</si>
  <si>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</si>
  <si>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</si>
  <si>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</si>
  <si>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</si>
  <si>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</si>
  <si>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</si>
  <si>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</si>
  <si>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</si>
  <si>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</si>
  <si>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</si>
  <si>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</si>
  <si>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</si>
  <si>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</si>
  <si>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</si>
  <si>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</si>
  <si>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</si>
  <si>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</si>
  <si>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</si>
  <si>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</si>
  <si>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</si>
  <si>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</si>
  <si>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</si>
  <si>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</si>
  <si>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</si>
  <si>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</si>
  <si>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</si>
  <si>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</si>
  <si>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</si>
  <si>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</si>
  <si>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</si>
  <si>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</si>
  <si>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</si>
  <si>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</si>
  <si>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</si>
  <si>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</si>
  <si>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</si>
  <si>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</si>
  <si>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</si>
  <si>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</si>
  <si>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</si>
  <si>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</si>
  <si>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</si>
  <si>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</si>
  <si>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</si>
  <si>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</si>
  <si>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</si>
  <si>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</si>
  <si>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</si>
  <si>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</si>
  <si>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</si>
  <si>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</si>
  <si>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</si>
  <si>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</si>
  <si>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</si>
  <si>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</si>
  <si>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</si>
  <si>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</si>
  <si>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</si>
  <si>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</si>
  <si>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</si>
  <si>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</si>
  <si>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</si>
  <si>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</si>
  <si>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</si>
  <si>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</si>
  <si>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</si>
  <si>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</si>
  <si>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</si>
  <si>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</si>
  <si>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</si>
  <si>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</si>
  <si>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</si>
  <si>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</si>
  <si>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</si>
  <si>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</si>
  <si>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</si>
  <si>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</si>
  <si>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</si>
  <si>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</si>
  <si>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</si>
  <si>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</si>
  <si>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</si>
  <si>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</si>
  <si>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</si>
  <si>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</si>
  <si>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</si>
  <si>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</si>
  <si>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</si>
  <si>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</si>
  <si>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</si>
  <si>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</si>
  <si>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</si>
  <si>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</si>
  <si>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</si>
  <si>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</si>
  <si>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</si>
  <si>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</si>
  <si>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</si>
  <si>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</si>
  <si>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</si>
  <si>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</si>
  <si>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</si>
  <si>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</si>
  <si>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</si>
  <si>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</si>
  <si>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</si>
  <si>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</si>
  <si>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</si>
  <si>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</si>
  <si>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</si>
  <si>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</si>
  <si>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</si>
  <si>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</si>
  <si>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</si>
  <si>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</si>
  <si>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</si>
  <si>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</si>
  <si>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</si>
  <si>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</si>
  <si>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</si>
  <si>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</si>
  <si>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</si>
  <si>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</si>
  <si>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</si>
  <si>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</si>
  <si>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</si>
  <si>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</si>
  <si>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</si>
  <si>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</si>
  <si>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</si>
  <si>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</si>
  <si>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</si>
  <si>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</si>
  <si>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</si>
  <si>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</si>
  <si>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</si>
  <si>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</si>
  <si>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</si>
  <si>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</si>
  <si>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</si>
  <si>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</si>
  <si>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</si>
  <si>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</si>
  <si>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</si>
  <si>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</si>
  <si>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</si>
  <si>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</si>
  <si>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</si>
  <si>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</si>
  <si>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</si>
  <si>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</si>
  <si>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</si>
  <si>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</si>
  <si>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</si>
  <si>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</si>
  <si>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</si>
  <si>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</si>
  <si>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</si>
  <si>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</si>
  <si>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</si>
  <si>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</si>
  <si>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</si>
  <si>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</si>
  <si>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</si>
  <si>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</si>
  <si>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</si>
  <si>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</si>
  <si>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</si>
  <si>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</si>
  <si>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</si>
  <si>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</si>
  <si>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</si>
  <si>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</si>
  <si>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</si>
  <si>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</si>
  <si>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</si>
  <si>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</si>
  <si>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</si>
  <si>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</si>
  <si>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</si>
  <si>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</si>
  <si>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</si>
  <si>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</si>
  <si>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</si>
  <si>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</si>
  <si>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</si>
  <si>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</si>
  <si>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</si>
  <si>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</si>
  <si>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</si>
  <si>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</si>
  <si>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</si>
  <si>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</si>
  <si>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</si>
  <si>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</si>
  <si>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</si>
  <si>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</si>
  <si>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</si>
  <si>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</si>
  <si>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</si>
  <si>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</si>
  <si>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</si>
  <si>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</si>
  <si>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</si>
  <si>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</si>
  <si>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</si>
  <si>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</si>
  <si>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</si>
  <si>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</si>
  <si>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</si>
  <si>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</si>
  <si>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</si>
  <si>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</si>
  <si>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</si>
  <si>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</si>
  <si>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</si>
  <si>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</si>
  <si>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</si>
  <si>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</si>
  <si>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</si>
  <si>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</si>
  <si>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</si>
  <si>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</si>
  <si>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</si>
  <si>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</si>
  <si>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</si>
  <si>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</si>
  <si>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</si>
  <si>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</si>
  <si>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</si>
  <si>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</si>
  <si>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</si>
  <si>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</si>
  <si>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</si>
  <si>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</si>
  <si>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</si>
  <si>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</si>
  <si>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</si>
  <si>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</si>
  <si>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</si>
  <si>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</si>
  <si>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</si>
  <si>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</si>
  <si>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</si>
  <si>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</si>
  <si>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</si>
  <si>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</si>
  <si>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</si>
  <si>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</si>
  <si>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</si>
  <si>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</si>
  <si>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</si>
  <si>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</si>
  <si>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</si>
  <si>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</si>
  <si>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</si>
  <si>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</si>
  <si>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</si>
  <si>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</si>
  <si>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</si>
  <si>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</si>
  <si>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</si>
  <si>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</si>
  <si>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</si>
  <si>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</si>
  <si>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</si>
  <si>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</si>
  <si>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</si>
  <si>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</si>
  <si>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</si>
  <si>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</si>
  <si>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</si>
  <si>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</si>
  <si>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</si>
  <si>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</si>
  <si>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</si>
  <si>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</si>
  <si>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</si>
  <si>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</si>
  <si>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</si>
  <si>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</si>
  <si>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</si>
  <si>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</si>
  <si>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</si>
  <si>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</si>
  <si>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</si>
  <si>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</si>
  <si>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</si>
  <si>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</si>
  <si>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</si>
  <si>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</si>
  <si>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</si>
  <si>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</si>
  <si>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</si>
  <si>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</si>
  <si>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</si>
  <si>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</si>
  <si>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</si>
  <si>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</si>
  <si>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</si>
  <si>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</si>
  <si>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</si>
  <si>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</si>
  <si>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</si>
  <si>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</si>
  <si>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</si>
  <si>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</si>
  <si>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</si>
  <si>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</si>
  <si>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</si>
  <si>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</si>
  <si>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</si>
  <si>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</si>
  <si>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</si>
  <si>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</si>
  <si>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</si>
  <si>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</si>
  <si>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</si>
  <si>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</si>
  <si>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</si>
  <si>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</si>
  <si>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</si>
  <si>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</si>
  <si>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</si>
  <si>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</si>
  <si>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</si>
  <si>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</si>
  <si>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</si>
  <si>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</si>
  <si>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</si>
  <si>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</si>
  <si>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</si>
  <si>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</si>
  <si>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</si>
  <si>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</si>
  <si>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</si>
  <si>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</si>
  <si>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</si>
  <si>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</si>
  <si>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</si>
  <si>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</si>
  <si>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</si>
  <si>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</si>
  <si>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</si>
  <si>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</si>
  <si>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</si>
  <si>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</si>
  <si>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</si>
  <si>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</si>
  <si>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</si>
  <si>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</si>
  <si>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</si>
  <si>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</si>
  <si>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</si>
  <si>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</si>
  <si>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</si>
  <si>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</si>
  <si>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</si>
  <si>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</si>
  <si>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</si>
  <si>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</si>
  <si>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</si>
  <si>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</si>
  <si>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</si>
  <si>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</si>
  <si>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</si>
  <si>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</si>
  <si>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</si>
  <si>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</si>
  <si>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</si>
  <si>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</si>
  <si>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</si>
  <si>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</si>
  <si>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</si>
  <si>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</si>
  <si>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</si>
  <si>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</si>
  <si>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</si>
  <si>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</si>
  <si>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</si>
  <si>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</si>
  <si>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</si>
  <si>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</si>
  <si>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</si>
  <si>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</si>
  <si>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</si>
  <si>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</si>
  <si>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</si>
  <si>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</si>
  <si>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</si>
  <si>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</si>
  <si>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</si>
  <si>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</si>
  <si>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</si>
  <si>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</si>
  <si>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</si>
  <si>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</si>
  <si>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</si>
  <si>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</si>
  <si>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</si>
  <si>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</si>
  <si>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</si>
  <si>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</si>
  <si>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</si>
  <si>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</si>
  <si>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</si>
  <si>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</si>
  <si>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</si>
  <si>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</si>
  <si>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</si>
  <si>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</si>
  <si>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</si>
  <si>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</si>
  <si>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</si>
  <si>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</si>
  <si>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</si>
  <si>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</si>
  <si>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</si>
  <si>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</si>
  <si>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</si>
  <si>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</si>
  <si>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</si>
  <si>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</si>
  <si>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</si>
  <si>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</si>
  <si>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</si>
  <si>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</si>
  <si>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</si>
  <si>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</si>
  <si>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</si>
  <si>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</si>
  <si>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</si>
  <si>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</si>
  <si>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</si>
  <si>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</si>
  <si>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</si>
  <si>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</si>
  <si>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</si>
  <si>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</si>
  <si>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</si>
  <si>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</si>
  <si>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</si>
  <si>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</si>
  <si>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</si>
  <si>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</si>
  <si>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</si>
  <si>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</si>
  <si>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</si>
  <si>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</si>
  <si>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</si>
  <si>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</si>
  <si>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</si>
  <si>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</si>
  <si>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</si>
  <si>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</si>
  <si>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</si>
  <si>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</si>
  <si>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</si>
  <si>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</si>
  <si>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</si>
  <si>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</si>
  <si>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</si>
  <si>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</si>
  <si>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</si>
  <si>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</si>
  <si>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</si>
  <si>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</si>
  <si>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</si>
  <si>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</si>
  <si>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</si>
  <si>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</si>
  <si>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</si>
  <si>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</si>
  <si>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</si>
  <si>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</si>
  <si>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</si>
  <si>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</si>
  <si>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</si>
  <si>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</si>
  <si>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</si>
  <si>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</si>
  <si>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</si>
  <si>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</si>
  <si>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</si>
  <si>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</si>
  <si>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</si>
  <si>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</si>
  <si>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</si>
  <si>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</si>
  <si>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</si>
  <si>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</si>
  <si>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</si>
  <si>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</si>
  <si>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</si>
  <si>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</si>
  <si>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</si>
  <si>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</si>
  <si>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</si>
  <si>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</si>
  <si>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</si>
  <si>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</si>
  <si>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</si>
  <si>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</si>
  <si>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</si>
  <si>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</si>
  <si>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</si>
  <si>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</si>
  <si>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</si>
  <si>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</si>
  <si>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</si>
  <si>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</si>
  <si>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</si>
  <si>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</si>
  <si>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</si>
  <si>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</si>
  <si>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</si>
  <si>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</si>
  <si>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</si>
  <si>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</si>
  <si>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</si>
  <si>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</si>
  <si>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</si>
  <si>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</si>
  <si>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</si>
  <si>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</si>
  <si>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</si>
  <si>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</si>
  <si>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</si>
  <si>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</si>
  <si>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</si>
  <si>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</si>
  <si>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</si>
  <si>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</si>
  <si>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</si>
  <si>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</si>
  <si>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</si>
  <si>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</si>
  <si>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</si>
  <si>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</si>
  <si>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</si>
  <si>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</si>
  <si>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</si>
  <si>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</si>
  <si>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</si>
  <si>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</si>
  <si>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</si>
  <si>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</si>
  <si>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</si>
  <si>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</si>
  <si>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</si>
  <si>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</si>
  <si>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</si>
  <si>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</si>
  <si>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</si>
  <si>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</si>
  <si>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</si>
  <si>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</si>
  <si>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</si>
  <si>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</si>
  <si>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</si>
  <si>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</si>
  <si>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</si>
  <si>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</si>
  <si>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</si>
  <si>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</si>
  <si>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</si>
  <si>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</si>
  <si>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</si>
  <si>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</si>
  <si>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</si>
  <si>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</si>
  <si>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</si>
  <si>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</si>
  <si>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</si>
  <si>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</si>
  <si>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</si>
  <si>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</si>
  <si>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</si>
  <si>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</si>
  <si>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</si>
  <si>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</si>
  <si>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</si>
  <si>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</si>
  <si>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</si>
  <si>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</si>
  <si>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</si>
  <si>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</si>
  <si>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</si>
  <si>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</si>
  <si>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</si>
  <si>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</si>
  <si>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</si>
  <si>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</si>
  <si>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</si>
  <si>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</si>
  <si>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</si>
  <si>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</si>
  <si>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</si>
  <si>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</si>
  <si>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</si>
  <si>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</si>
  <si>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</si>
  <si>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</si>
  <si>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</si>
  <si>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</si>
  <si>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</si>
  <si>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</si>
  <si>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</si>
  <si>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</si>
  <si>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</si>
  <si>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</si>
  <si>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</si>
  <si>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</si>
  <si>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</si>
  <si>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</si>
  <si>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</si>
  <si>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</si>
  <si>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</si>
  <si>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</si>
  <si>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</si>
  <si>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</si>
  <si>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</si>
  <si>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</si>
  <si>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</si>
  <si>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</si>
  <si>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</si>
  <si>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</si>
  <si>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</si>
  <si>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</si>
  <si>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</si>
  <si>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</si>
  <si>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</si>
  <si>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</si>
  <si>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</si>
  <si>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</si>
  <si>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</si>
  <si>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</si>
  <si>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</si>
  <si>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</si>
  <si>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</si>
  <si>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</si>
  <si>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</si>
  <si>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</si>
  <si>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</si>
  <si>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</si>
  <si>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</si>
  <si>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</si>
  <si>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</si>
  <si>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</si>
  <si>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</si>
  <si>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</si>
  <si>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</si>
  <si>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</si>
  <si>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</si>
  <si>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</si>
  <si>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</si>
  <si>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</si>
  <si>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</si>
  <si>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</si>
  <si>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</si>
  <si>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</si>
  <si>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</si>
  <si>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</si>
  <si>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</si>
  <si>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</si>
  <si>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</si>
  <si>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</si>
  <si>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</si>
  <si>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</si>
  <si>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</si>
  <si>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</si>
  <si>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</si>
  <si>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</si>
  <si>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</si>
  <si>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</si>
  <si>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</si>
  <si>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</si>
  <si>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</si>
  <si>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</si>
  <si>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</si>
  <si>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</si>
  <si>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</si>
  <si>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</si>
  <si>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</si>
  <si>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</si>
  <si>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</si>
  <si>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</si>
  <si>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</si>
  <si>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</si>
  <si>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</si>
  <si>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</si>
  <si>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</si>
  <si>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</si>
  <si>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</si>
  <si>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</si>
  <si>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</si>
  <si>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</si>
  <si>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</si>
  <si>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</si>
  <si>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</si>
  <si>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</si>
  <si>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</si>
  <si>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</si>
  <si>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</si>
  <si>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</si>
  <si>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</si>
  <si>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</si>
  <si>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</si>
  <si>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</si>
  <si>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</si>
  <si>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</si>
  <si>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</si>
  <si>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</si>
  <si>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</si>
  <si>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</si>
  <si>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</si>
  <si>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</si>
  <si>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</si>
  <si>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</si>
  <si>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</si>
  <si>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</si>
  <si>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</si>
  <si>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</si>
  <si>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</si>
  <si>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</si>
  <si>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</si>
  <si>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</si>
  <si>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</si>
  <si>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</si>
  <si>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</si>
  <si>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</si>
  <si>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</si>
  <si>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</si>
  <si>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</si>
  <si>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</si>
  <si>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</si>
  <si>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</si>
  <si>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</si>
  <si>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</si>
  <si>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</si>
  <si>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</si>
  <si>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</si>
  <si>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</si>
  <si>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</si>
  <si>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</si>
  <si>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</si>
  <si>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</si>
  <si>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</si>
  <si>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</si>
  <si>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</si>
  <si>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</si>
  <si>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</si>
  <si>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</si>
  <si>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</si>
  <si>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</si>
  <si>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</si>
  <si>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</si>
  <si>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</si>
  <si>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</si>
  <si>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</si>
  <si>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</si>
  <si>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</si>
  <si>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</si>
  <si>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</si>
  <si>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</si>
  <si>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</si>
  <si>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</si>
  <si>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</si>
  <si>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</si>
  <si>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</si>
  <si>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</si>
  <si>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</si>
  <si>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</si>
  <si>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</si>
  <si>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</si>
  <si>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</si>
  <si>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</si>
  <si>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</si>
  <si>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</si>
  <si>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</si>
  <si>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</si>
  <si>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</si>
  <si>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</si>
  <si>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</si>
  <si>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</si>
  <si>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</si>
  <si>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</si>
  <si>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</si>
  <si>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</si>
  <si>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</si>
  <si>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</si>
  <si>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</si>
  <si>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</si>
  <si>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</si>
  <si>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</si>
  <si>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</si>
  <si>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</si>
  <si>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</si>
  <si>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</si>
  <si>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</si>
  <si>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</si>
  <si>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</si>
  <si>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</si>
  <si>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</si>
  <si>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</si>
  <si>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</si>
  <si>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</si>
  <si>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</si>
  <si>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</si>
  <si>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</si>
  <si>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</si>
  <si>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</si>
  <si>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</si>
  <si>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</si>
  <si>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</si>
  <si>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</si>
  <si>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</si>
  <si>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</si>
  <si>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</si>
  <si>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</si>
  <si>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</si>
  <si>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</si>
  <si>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</si>
  <si>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</si>
  <si>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</si>
  <si>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</si>
  <si>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</si>
  <si>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</si>
  <si>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</si>
  <si>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</si>
  <si>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</si>
  <si>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</si>
  <si>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</si>
  <si>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</si>
  <si>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</si>
  <si>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</si>
  <si>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</si>
  <si>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</si>
  <si>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</si>
  <si>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</si>
  <si>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</si>
  <si>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</si>
  <si>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</si>
  <si>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</si>
  <si>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</si>
  <si>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</si>
  <si>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</si>
  <si>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</si>
  <si>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</si>
  <si>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</si>
  <si>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</si>
  <si>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</si>
  <si>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</si>
  <si>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</si>
  <si>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</si>
  <si>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</si>
  <si>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</si>
  <si>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</si>
  <si>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</si>
  <si>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</si>
  <si>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</si>
  <si>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</si>
  <si>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</si>
  <si>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</si>
  <si>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</si>
  <si>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</si>
  <si>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</si>
  <si>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</si>
  <si>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</si>
  <si>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</si>
  <si>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</si>
  <si>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</si>
  <si>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</si>
  <si>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</si>
  <si>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</si>
  <si>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</si>
  <si>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</si>
  <si>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</si>
  <si>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</si>
  <si>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</si>
  <si>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</si>
  <si>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</si>
  <si>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</si>
  <si>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</si>
  <si>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</si>
  <si>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</si>
  <si>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</si>
  <si>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</si>
  <si>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</si>
  <si>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</si>
  <si>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</si>
  <si>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</si>
  <si>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</si>
  <si>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</si>
  <si>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</si>
  <si>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</si>
  <si>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</si>
  <si>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</si>
  <si>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</si>
  <si>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</si>
  <si>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</si>
  <si>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</si>
  <si>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</si>
  <si>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</si>
  <si>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</si>
  <si>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</si>
  <si>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</si>
  <si>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</si>
  <si>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</si>
  <si>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</si>
  <si>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</si>
  <si>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</si>
  <si>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</si>
  <si>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</si>
  <si>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</si>
  <si>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</si>
  <si>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</si>
  <si>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</si>
  <si>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</si>
  <si>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</si>
  <si>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</si>
  <si>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</si>
  <si>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</si>
  <si>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</si>
  <si>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</si>
  <si>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</si>
  <si>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</si>
  <si>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</si>
  <si>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</si>
  <si>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</si>
  <si>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</si>
  <si>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</si>
  <si>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</si>
  <si>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</si>
  <si>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</si>
  <si>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</si>
  <si>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</si>
  <si>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</si>
  <si>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</si>
  <si>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</si>
  <si>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</si>
  <si>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</si>
  <si>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</si>
  <si>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</si>
  <si>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</si>
  <si>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</si>
  <si>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</si>
  <si>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</si>
  <si>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</si>
  <si>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</si>
  <si>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</si>
  <si>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</si>
  <si>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</si>
  <si>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</si>
  <si>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</si>
  <si>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</si>
  <si>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</si>
  <si>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</si>
  <si>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</si>
  <si>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</si>
  <si>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</si>
  <si>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</si>
  <si>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</si>
  <si>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</si>
  <si>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</si>
  <si>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</si>
  <si>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</si>
  <si>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</si>
  <si>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</si>
  <si>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</si>
  <si>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</si>
  <si>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</si>
  <si>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</si>
  <si>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</si>
  <si>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</si>
  <si>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</si>
  <si>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</si>
  <si>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</si>
  <si>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</si>
  <si>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</si>
  <si>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</si>
  <si>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</si>
  <si>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</si>
  <si>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</si>
  <si>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</si>
  <si>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</si>
  <si>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</si>
  <si>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</si>
  <si>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</si>
  <si>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</si>
  <si>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</si>
  <si>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</si>
  <si>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</si>
  <si>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</si>
  <si>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</si>
  <si>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</si>
  <si>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</si>
  <si>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</si>
  <si>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</si>
  <si>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</si>
  <si>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</si>
  <si>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</si>
  <si>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</si>
  <si>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</si>
  <si>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</si>
  <si>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</si>
  <si>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</si>
  <si>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</si>
  <si>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</si>
  <si>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</si>
  <si>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</si>
  <si>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</si>
  <si>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</si>
  <si>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</si>
  <si>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</si>
  <si>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</si>
  <si>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</si>
  <si>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</si>
  <si>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</si>
  <si>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</si>
  <si>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</si>
  <si>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</si>
  <si>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</si>
  <si>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</si>
  <si>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</si>
  <si>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</si>
  <si>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</si>
  <si>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</si>
  <si>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</si>
  <si>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</si>
  <si>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</si>
  <si>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</si>
  <si>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</si>
  <si>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</si>
  <si>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</si>
  <si>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</si>
  <si>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</si>
  <si>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</si>
  <si>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</si>
  <si>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</si>
  <si>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</si>
  <si>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</si>
  <si>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</si>
  <si>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</si>
  <si>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</si>
  <si>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</si>
  <si>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</si>
  <si>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</si>
  <si>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</si>
  <si>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</si>
  <si>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</si>
  <si>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</si>
  <si>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</si>
  <si>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</si>
  <si>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</si>
  <si>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</si>
  <si>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</si>
  <si>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</si>
  <si>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</si>
  <si>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</si>
  <si>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</si>
  <si>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</si>
  <si>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</si>
  <si>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</si>
  <si>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</si>
  <si>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</si>
  <si>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</si>
  <si>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</si>
  <si>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</si>
  <si>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</si>
  <si>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</si>
  <si>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</si>
  <si>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</si>
  <si>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</si>
  <si>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</si>
  <si>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</si>
  <si>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</si>
  <si>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</si>
  <si>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</si>
  <si>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</si>
  <si>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</si>
  <si>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</si>
  <si>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</si>
  <si>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</si>
  <si>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</si>
  <si>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</si>
  <si>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</si>
  <si>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</si>
  <si>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</si>
  <si>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</si>
  <si>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</si>
  <si>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</si>
  <si>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</si>
  <si>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</si>
  <si>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</si>
  <si>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</si>
  <si>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</si>
  <si>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</si>
  <si>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</si>
  <si>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</si>
  <si>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</si>
  <si>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</si>
  <si>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</si>
  <si>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</si>
  <si>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</si>
  <si>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</si>
  <si>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</si>
  <si>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</si>
  <si>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</si>
  <si>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</si>
  <si>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</si>
  <si>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</si>
  <si>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</si>
  <si>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</si>
  <si>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</si>
  <si>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</si>
  <si>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</si>
  <si>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</si>
  <si>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</si>
  <si>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</si>
  <si>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</si>
  <si>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</si>
  <si>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</si>
  <si>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</si>
  <si>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</si>
  <si>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</si>
  <si>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</si>
  <si>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</si>
  <si>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</si>
  <si>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</si>
  <si>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</si>
  <si>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</si>
  <si>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</si>
  <si>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</si>
  <si>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</si>
  <si>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</si>
  <si>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</si>
  <si>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</si>
  <si>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</si>
  <si>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</si>
  <si>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</si>
  <si>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</si>
  <si>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</si>
  <si>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</si>
  <si>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</si>
  <si>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</si>
  <si>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</si>
  <si>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</si>
  <si>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</si>
  <si>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</si>
  <si>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</si>
  <si>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</si>
  <si>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</si>
  <si>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</si>
  <si>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</si>
  <si>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</si>
  <si>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</si>
  <si>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</si>
  <si>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</si>
  <si>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</si>
  <si>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</si>
  <si>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</si>
  <si>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</si>
  <si>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</si>
  <si>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</si>
  <si>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</si>
  <si>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</si>
  <si>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</si>
  <si>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</si>
  <si>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</si>
  <si>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</si>
  <si>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</si>
  <si>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</si>
  <si>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</si>
  <si>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</si>
  <si>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</si>
  <si>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</si>
  <si>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</si>
  <si>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</si>
  <si>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</si>
  <si>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</si>
  <si>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</si>
  <si>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</si>
  <si>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</si>
  <si>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</si>
  <si>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</si>
  <si>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</si>
  <si>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</si>
  <si>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</si>
  <si>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</si>
  <si>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</si>
  <si>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</si>
  <si>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</si>
  <si>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</si>
  <si>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</si>
  <si>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</si>
  <si>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</si>
  <si>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</si>
  <si>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</si>
  <si>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</si>
  <si>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</si>
  <si>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</si>
  <si>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</si>
  <si>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</si>
  <si>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</si>
  <si>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</si>
  <si>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</si>
  <si>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</si>
  <si>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</si>
  <si>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</si>
  <si>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</si>
  <si>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</si>
  <si>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</si>
  <si>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</si>
  <si>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</si>
  <si>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</si>
  <si>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</si>
  <si>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</si>
  <si>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</si>
  <si>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</si>
  <si>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</si>
  <si>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</si>
  <si>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</si>
  <si>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</si>
  <si>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</si>
  <si>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</si>
  <si>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</si>
  <si>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</si>
  <si>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</si>
  <si>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</si>
  <si>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</si>
  <si>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</si>
  <si>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</si>
  <si>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</si>
  <si>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</si>
  <si>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</si>
  <si>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</si>
  <si>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</si>
  <si>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</si>
  <si>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</si>
  <si>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</si>
  <si>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</si>
  <si>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</si>
  <si>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</si>
  <si>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</si>
  <si>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</si>
  <si>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</si>
  <si>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</si>
  <si>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</si>
  <si>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</si>
  <si>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</si>
  <si>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</si>
  <si>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</si>
  <si>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</si>
  <si>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</si>
  <si>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</si>
  <si>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</si>
  <si>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</si>
  <si>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</si>
  <si>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</si>
  <si>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</si>
  <si>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</si>
  <si>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</si>
  <si>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</si>
  <si>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</si>
  <si>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</si>
  <si>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</si>
  <si>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</si>
  <si>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</si>
  <si>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</si>
  <si>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</si>
  <si>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</si>
  <si>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</si>
  <si>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</si>
  <si>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</si>
  <si>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</si>
  <si>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</si>
  <si>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</si>
  <si>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</si>
  <si>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</si>
  <si>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</si>
  <si>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</si>
  <si>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</si>
  <si>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</si>
  <si>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</si>
  <si>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</si>
  <si>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</si>
  <si>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</si>
  <si>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</si>
  <si>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</si>
  <si>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</si>
  <si>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</si>
  <si>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</si>
  <si>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</si>
  <si>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</si>
  <si>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</si>
  <si>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</si>
  <si>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</si>
  <si>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</si>
  <si>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</si>
  <si>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</si>
  <si>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</si>
  <si>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</si>
  <si>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</si>
  <si>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</si>
  <si>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</si>
  <si>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</si>
  <si>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</si>
  <si>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</si>
  <si>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</si>
  <si>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</si>
  <si>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</si>
  <si>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</si>
  <si>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</si>
  <si>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</si>
  <si>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</si>
  <si>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</si>
  <si>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</si>
  <si>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</si>
  <si>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</si>
  <si>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</si>
  <si>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</si>
  <si>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</si>
  <si>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</si>
  <si>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</si>
  <si>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</si>
  <si>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</si>
  <si>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</si>
  <si>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</si>
  <si>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</si>
  <si>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</si>
  <si>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</si>
  <si>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</si>
  <si>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</si>
  <si>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</si>
  <si>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</si>
  <si>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</si>
  <si>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</si>
  <si>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</si>
  <si>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</si>
  <si>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</si>
  <si>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</si>
  <si>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</si>
  <si>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</si>
  <si>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</si>
  <si>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</si>
  <si>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</si>
  <si>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</si>
  <si>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</si>
  <si>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</si>
  <si>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</si>
  <si>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</si>
  <si>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</si>
  <si>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</si>
  <si>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</si>
  <si>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</si>
  <si>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</si>
  <si>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</si>
  <si>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</si>
  <si>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</si>
  <si>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</si>
  <si>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</si>
  <si>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</si>
  <si>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</si>
  <si>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</si>
  <si>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</si>
  <si>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</si>
  <si>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</si>
  <si>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</si>
  <si>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</si>
  <si>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</si>
  <si>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</si>
  <si>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</si>
  <si>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</si>
  <si>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</si>
  <si>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</si>
  <si>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</si>
  <si>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</si>
  <si>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</si>
  <si>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</si>
  <si>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</si>
  <si>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</si>
  <si>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</si>
  <si>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</si>
  <si>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</si>
  <si>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</si>
  <si>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</si>
  <si>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</si>
  <si>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</si>
  <si>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</si>
  <si>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</si>
  <si>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</si>
  <si>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</si>
  <si>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</si>
  <si>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</si>
  <si>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</si>
  <si>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</si>
  <si>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</si>
  <si>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</si>
  <si>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</si>
  <si>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</si>
  <si>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</si>
  <si>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</si>
  <si>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</si>
  <si>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</si>
  <si>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</si>
  <si>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</si>
  <si>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</si>
  <si>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</si>
  <si>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</si>
  <si>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</si>
  <si>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</si>
  <si>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</si>
  <si>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</si>
  <si>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</si>
  <si>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</si>
  <si>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</si>
  <si>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</si>
  <si>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</si>
  <si>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</si>
  <si>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</si>
  <si>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</si>
  <si>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</si>
  <si>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</si>
  <si>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</si>
  <si>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</si>
  <si>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</si>
  <si>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</si>
  <si>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</si>
  <si>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</si>
  <si>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</si>
  <si>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</si>
  <si>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</si>
  <si>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</si>
  <si>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</si>
  <si>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</si>
  <si>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</si>
  <si>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</si>
  <si>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</si>
  <si>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</si>
  <si>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</si>
  <si>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</si>
  <si>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</si>
  <si>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</si>
  <si>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</si>
  <si>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</si>
  <si>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</si>
  <si>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</si>
  <si>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</si>
  <si>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</si>
  <si>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</si>
  <si>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</si>
  <si>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</si>
  <si>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</si>
  <si>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</si>
  <si>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</si>
  <si>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</si>
  <si>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</si>
  <si>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</si>
  <si>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</si>
  <si>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</si>
  <si>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</si>
  <si>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</si>
  <si>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</si>
  <si>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</si>
  <si>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</si>
  <si>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</si>
  <si>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</si>
  <si>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</si>
  <si>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</si>
  <si>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</si>
  <si>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</si>
  <si>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</si>
  <si>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</si>
  <si>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</si>
  <si>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</si>
  <si>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</si>
  <si>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</si>
  <si>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</si>
  <si>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</si>
  <si>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</si>
  <si>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</si>
  <si>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</si>
  <si>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</si>
  <si>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</si>
  <si>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</si>
  <si>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</si>
  <si>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</si>
  <si>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</si>
  <si>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</si>
  <si>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</si>
  <si>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</si>
  <si>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</si>
  <si>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</si>
  <si>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</si>
  <si>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</si>
  <si>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</si>
  <si>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</si>
  <si>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</si>
  <si>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</si>
  <si>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</si>
  <si>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</si>
  <si>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</si>
  <si>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</si>
  <si>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</si>
  <si>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</si>
  <si>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</si>
  <si>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</si>
  <si>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</si>
  <si>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</si>
  <si>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</si>
  <si>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</si>
  <si>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</si>
  <si>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</si>
  <si>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</si>
  <si>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</si>
  <si>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</si>
  <si>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</si>
  <si>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</si>
  <si>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</si>
  <si>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</si>
  <si>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</si>
  <si>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</si>
  <si>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</si>
  <si>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</si>
  <si>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</si>
  <si>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</si>
  <si>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</si>
  <si>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</si>
  <si>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</si>
  <si>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</si>
  <si>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</si>
  <si>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</si>
  <si>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</si>
  <si>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</si>
  <si>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</si>
  <si>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</si>
  <si>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</si>
  <si>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</si>
  <si>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</si>
  <si>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</si>
  <si>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</si>
  <si>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</si>
  <si>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</si>
  <si>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</si>
  <si>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</si>
  <si>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</si>
  <si>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</si>
  <si>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</si>
  <si>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</si>
  <si>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</si>
  <si>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</si>
  <si>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</si>
  <si>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</si>
  <si>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</si>
  <si>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</si>
  <si>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</si>
  <si>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</si>
  <si>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</si>
  <si>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</si>
  <si>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</si>
  <si>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</si>
  <si>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</si>
  <si>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</si>
  <si>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</si>
  <si>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</si>
  <si>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</si>
  <si>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</si>
  <si>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</si>
  <si>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</si>
  <si>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</si>
  <si>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</si>
  <si>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</si>
  <si>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</si>
  <si>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</si>
  <si>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</si>
  <si>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</si>
  <si>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</si>
  <si>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</si>
  <si>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</si>
  <si>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</si>
  <si>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</si>
  <si>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</si>
  <si>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</si>
  <si>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</si>
  <si>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</si>
  <si>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</si>
  <si>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</si>
  <si>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</si>
  <si>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</si>
  <si>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</si>
  <si>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</si>
  <si>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</si>
  <si>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</si>
  <si>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</si>
  <si>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</si>
  <si>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</si>
  <si>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</si>
  <si>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</si>
  <si>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</si>
  <si>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</si>
  <si>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</si>
  <si>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</si>
  <si>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</si>
  <si>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</si>
  <si>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</si>
  <si>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</si>
  <si>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</si>
  <si>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</si>
  <si>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</si>
  <si>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</si>
  <si>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</si>
  <si>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</si>
  <si>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</si>
  <si>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</si>
  <si>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</si>
  <si>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</si>
  <si>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</si>
  <si>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</si>
  <si>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</si>
  <si>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</si>
  <si>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</si>
  <si>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</si>
  <si>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</si>
  <si>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</si>
  <si>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</si>
  <si>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</si>
  <si>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</si>
  <si>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</si>
  <si>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</si>
  <si>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</si>
  <si>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</si>
  <si>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</si>
  <si>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</si>
  <si>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</si>
  <si>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</si>
  <si>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</si>
  <si>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</si>
  <si>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</si>
  <si>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</si>
  <si>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</si>
  <si>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</si>
  <si>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</si>
  <si>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</si>
  <si>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</si>
  <si>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</si>
  <si>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</si>
  <si>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</si>
  <si>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</si>
  <si>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</si>
  <si>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</si>
  <si>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</si>
  <si>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</si>
  <si>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</si>
  <si>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</si>
  <si>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</si>
  <si>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</si>
  <si>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</si>
  <si>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</si>
  <si>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</si>
  <si>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</si>
  <si>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</si>
  <si>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</si>
  <si>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</si>
  <si>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</si>
  <si>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</si>
  <si>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</si>
  <si>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</si>
  <si>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</si>
  <si>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</si>
  <si>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</si>
  <si>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</si>
  <si>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</si>
  <si>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</si>
  <si>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</si>
  <si>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</si>
  <si>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</si>
  <si>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</si>
  <si>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</si>
  <si>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</si>
  <si>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</si>
  <si>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</si>
  <si>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</si>
  <si>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</si>
  <si>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</si>
  <si>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</si>
  <si>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</si>
  <si>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</si>
  <si>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</si>
  <si>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</si>
  <si>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</si>
  <si>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</si>
  <si>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</si>
  <si>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</si>
  <si>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</si>
  <si>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</si>
  <si>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</si>
  <si>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</si>
  <si>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</si>
  <si>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</si>
  <si>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</si>
  <si>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</si>
  <si>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</si>
  <si>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</si>
  <si>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</si>
  <si>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</si>
  <si>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</si>
  <si>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</si>
  <si>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</si>
  <si>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</si>
  <si>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</si>
  <si>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</si>
  <si>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</si>
  <si>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</si>
  <si>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</si>
  <si>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</si>
  <si>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</si>
  <si>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</si>
  <si>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</si>
  <si>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</si>
  <si>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</si>
  <si>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</si>
  <si>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</si>
  <si>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</si>
  <si>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</si>
  <si>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</si>
  <si>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</si>
  <si>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</si>
  <si>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</si>
  <si>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</si>
  <si>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</si>
  <si>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</si>
  <si>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</si>
  <si>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</si>
  <si>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</si>
  <si>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</si>
  <si>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</si>
  <si>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</si>
  <si>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</si>
  <si>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</si>
  <si>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</si>
  <si>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</si>
  <si>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</si>
  <si>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</si>
  <si>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</si>
  <si>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</si>
  <si>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</si>
  <si>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</si>
  <si>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</si>
  <si>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</si>
  <si>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</si>
  <si>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</si>
  <si>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</si>
  <si>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</si>
  <si>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</si>
  <si>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</si>
  <si>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</si>
  <si>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</si>
  <si>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</si>
  <si>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</si>
  <si>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</si>
  <si>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</si>
  <si>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</si>
  <si>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</si>
  <si>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</si>
  <si>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</si>
  <si>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</si>
  <si>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</si>
  <si>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</si>
  <si>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</si>
  <si>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</si>
  <si>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</si>
  <si>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</si>
  <si>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</si>
  <si>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</si>
  <si>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</si>
  <si>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</si>
  <si>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</si>
  <si>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</si>
  <si>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</si>
  <si>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</si>
  <si>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</si>
  <si>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</si>
  <si>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</si>
  <si>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</si>
  <si>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</si>
  <si>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</si>
  <si>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</si>
  <si>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</si>
  <si>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</si>
  <si>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</si>
  <si>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</si>
  <si>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</si>
  <si>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</si>
  <si>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</si>
  <si>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</si>
  <si>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</si>
  <si>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</si>
  <si>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</si>
  <si>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</si>
  <si>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</si>
  <si>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</si>
  <si>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</si>
  <si>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</si>
  <si>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</si>
  <si>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</si>
  <si>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</si>
  <si>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</si>
  <si>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</si>
  <si>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</si>
  <si>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</si>
  <si>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</si>
  <si>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</si>
  <si>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</si>
  <si>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</si>
  <si>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</si>
  <si>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</si>
  <si>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</si>
  <si>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</si>
  <si>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</si>
  <si>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</si>
  <si>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</si>
  <si>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</si>
  <si>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</si>
  <si>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</si>
  <si>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</si>
  <si>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</si>
  <si>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</si>
  <si>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</si>
  <si>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</si>
  <si>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</si>
  <si>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</si>
  <si>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</si>
  <si>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</si>
  <si>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</si>
  <si>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</si>
  <si>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</si>
  <si>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</si>
  <si>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</si>
  <si>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</si>
  <si>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</si>
  <si>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</si>
  <si>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</si>
  <si>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</si>
  <si>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</si>
  <si>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</si>
  <si>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</si>
  <si>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</si>
  <si>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</si>
  <si>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</si>
  <si>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</si>
  <si>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</si>
  <si>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</si>
  <si>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</si>
  <si>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</si>
  <si>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</si>
  <si>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</si>
  <si>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</si>
  <si>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</si>
  <si>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</si>
  <si>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</si>
  <si>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</si>
  <si>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</si>
  <si>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</si>
  <si>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</si>
  <si>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</si>
  <si>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</si>
  <si>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</si>
  <si>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</si>
  <si>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</si>
  <si>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</si>
  <si>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</si>
  <si>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</si>
  <si>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</si>
  <si>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</si>
  <si>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</si>
  <si>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</si>
  <si>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</si>
  <si>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</si>
  <si>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</si>
  <si>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</si>
  <si>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</si>
  <si>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</si>
  <si>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</si>
  <si>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</si>
  <si>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</si>
  <si>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</si>
  <si>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</si>
  <si>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</si>
  <si>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</si>
  <si>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</si>
  <si>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</si>
  <si>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</si>
  <si>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</si>
  <si>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</si>
  <si>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</si>
  <si>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</si>
  <si>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</si>
  <si>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</si>
  <si>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</si>
  <si>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</si>
  <si>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</si>
  <si>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</si>
  <si>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</si>
  <si>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</si>
  <si>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</si>
  <si>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</si>
  <si>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</si>
  <si>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</si>
  <si>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</si>
  <si>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</si>
  <si>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</si>
  <si>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</si>
  <si>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</si>
  <si>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</si>
  <si>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</si>
  <si>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</si>
  <si>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</si>
  <si>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</si>
  <si>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</si>
  <si>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</si>
  <si>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</si>
  <si>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</si>
  <si>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</si>
  <si>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</si>
  <si>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</si>
  <si>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</si>
  <si>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</si>
  <si>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</si>
  <si>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</si>
  <si>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</si>
  <si>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</si>
  <si>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</si>
  <si>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</si>
  <si>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</si>
  <si>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</si>
  <si>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</si>
  <si>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</si>
  <si>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</si>
  <si>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</si>
  <si>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</si>
  <si>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</si>
  <si>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</si>
  <si>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</si>
  <si>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</si>
  <si>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</si>
  <si>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</si>
  <si>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</si>
  <si>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</si>
  <si>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</si>
  <si>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</si>
  <si>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</si>
  <si>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</si>
  <si>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</si>
  <si>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</si>
  <si>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</si>
  <si>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</si>
  <si>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</si>
  <si>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</si>
  <si>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</si>
  <si>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</si>
  <si>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</si>
  <si>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</si>
  <si>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</si>
  <si>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</si>
  <si>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</si>
  <si>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</si>
  <si>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</si>
  <si>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</si>
  <si>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</si>
  <si>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</si>
  <si>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</si>
  <si>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</si>
  <si>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</si>
  <si>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</si>
  <si>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</si>
  <si>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</si>
  <si>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</si>
  <si>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</si>
  <si>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</si>
  <si>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</si>
  <si>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</si>
  <si>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</si>
  <si>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</si>
  <si>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</si>
  <si>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</si>
  <si>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</si>
  <si>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</si>
  <si>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</si>
  <si>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</si>
  <si>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</si>
  <si>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</si>
  <si>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</si>
  <si>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</si>
  <si>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</si>
  <si>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</si>
  <si>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</si>
  <si>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</si>
  <si>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</si>
  <si>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</si>
  <si>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</si>
  <si>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</si>
  <si>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</si>
  <si>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</si>
  <si>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</si>
  <si>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</si>
  <si>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</si>
  <si>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</si>
  <si>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</si>
  <si>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</si>
  <si>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</si>
  <si>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</si>
  <si>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</si>
  <si>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</si>
  <si>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</si>
  <si>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</si>
  <si>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</si>
  <si>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</si>
  <si>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</si>
  <si>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</si>
  <si>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</si>
  <si>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</si>
  <si>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</si>
  <si>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</si>
  <si>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</si>
  <si>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</si>
  <si>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</si>
  <si>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</si>
  <si>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</si>
  <si>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</si>
  <si>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</si>
  <si>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</si>
  <si>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</si>
  <si>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</si>
  <si>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</si>
  <si>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</si>
  <si>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</si>
  <si>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</si>
  <si>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</si>
  <si>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</si>
  <si>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</si>
  <si>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</si>
  <si>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</si>
  <si>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</si>
  <si>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</si>
  <si>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</si>
  <si>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</si>
  <si>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</si>
  <si>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</si>
  <si>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</si>
  <si>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</si>
  <si>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</si>
  <si>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</si>
  <si>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</si>
  <si>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</si>
  <si>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</si>
  <si>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</si>
  <si>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</si>
  <si>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</si>
  <si>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</si>
  <si>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</si>
  <si>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</si>
  <si>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</si>
  <si>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</si>
  <si>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</si>
  <si>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</si>
  <si>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</si>
  <si>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</si>
  <si>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</si>
  <si>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</si>
  <si>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</si>
  <si>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</si>
  <si>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</si>
  <si>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</si>
  <si>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</si>
  <si>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</si>
  <si>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</si>
  <si>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</si>
  <si>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</si>
  <si>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</si>
  <si>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</si>
  <si>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</si>
  <si>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</si>
  <si>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</si>
  <si>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</si>
  <si>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</si>
  <si>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</si>
  <si>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</si>
  <si>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</si>
  <si>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</si>
  <si>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</si>
  <si>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</si>
  <si>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</si>
  <si>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</si>
  <si>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</si>
  <si>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</si>
  <si>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</si>
  <si>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</si>
  <si>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</si>
  <si>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</si>
  <si>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</si>
  <si>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</si>
  <si>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</si>
  <si>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</si>
  <si>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</si>
  <si>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</si>
  <si>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</si>
  <si>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</si>
  <si>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</si>
  <si>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</si>
  <si>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</si>
  <si>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</si>
  <si>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</si>
  <si>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</si>
  <si>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</si>
  <si>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</si>
  <si>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</si>
  <si>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</si>
  <si>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</si>
  <si>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</si>
  <si>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</si>
  <si>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</si>
  <si>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</si>
  <si>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</si>
  <si>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</si>
  <si>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</si>
  <si>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</si>
  <si>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</si>
  <si>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</si>
  <si>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</si>
  <si>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</si>
  <si>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</si>
  <si>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</si>
  <si>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</si>
  <si>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</si>
  <si>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</si>
  <si>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</si>
  <si>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</si>
  <si>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</si>
  <si>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</si>
  <si>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</si>
  <si>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</si>
  <si>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</si>
  <si>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</si>
  <si>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</si>
  <si>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</si>
  <si>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</si>
  <si>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</si>
  <si>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</si>
  <si>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</si>
  <si>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</si>
  <si>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</si>
  <si>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</si>
  <si>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</si>
  <si>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</si>
  <si>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</si>
  <si>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</si>
  <si>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</si>
  <si>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</si>
  <si>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</si>
  <si>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</si>
  <si>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</si>
  <si>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</si>
  <si>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</si>
  <si>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</si>
  <si>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</si>
  <si>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</si>
  <si>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</si>
  <si>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</si>
  <si>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</si>
  <si>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</si>
  <si>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</si>
  <si>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</si>
  <si>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</si>
  <si>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</si>
  <si>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</si>
  <si>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</si>
  <si>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</si>
  <si>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</si>
  <si>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</si>
  <si>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</si>
  <si>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</si>
  <si>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</si>
  <si>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</si>
  <si>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</si>
  <si>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</si>
  <si>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</si>
  <si>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</si>
  <si>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</si>
  <si>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</si>
  <si>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</si>
  <si>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</si>
  <si>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</si>
  <si>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</si>
  <si>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</si>
  <si>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</si>
  <si>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</si>
  <si>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</si>
  <si>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</si>
  <si>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</si>
  <si>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</si>
  <si>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</si>
  <si>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</si>
  <si>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</si>
  <si>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</si>
  <si>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</si>
  <si>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</si>
  <si>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</si>
  <si>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</si>
  <si>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</si>
  <si>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</si>
  <si>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</si>
  <si>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</si>
  <si>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</si>
  <si>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</si>
  <si>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</si>
  <si>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</si>
  <si>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</si>
  <si>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</si>
  <si>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</si>
  <si>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</si>
  <si>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</si>
  <si>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</si>
  <si>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</si>
  <si>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</si>
  <si>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</si>
  <si>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</si>
  <si>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</si>
  <si>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</si>
  <si>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</si>
  <si>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</si>
  <si>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</si>
  <si>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</si>
  <si>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</si>
  <si>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</si>
  <si>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</si>
  <si>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</si>
  <si>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</si>
  <si>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</si>
  <si>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</si>
  <si>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</si>
  <si>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</si>
  <si>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</si>
  <si>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</si>
  <si>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</si>
  <si>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</si>
  <si>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</si>
  <si>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</si>
  <si>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</si>
  <si>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</si>
  <si>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</si>
  <si>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</si>
  <si>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</si>
  <si>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</si>
  <si>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</si>
  <si>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</si>
  <si>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</si>
  <si>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</si>
  <si>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</si>
  <si>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</si>
  <si>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</si>
  <si>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</si>
  <si>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</si>
  <si>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</si>
  <si>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</si>
  <si>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</si>
  <si>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</si>
  <si>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</si>
  <si>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</si>
  <si>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</si>
  <si>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</si>
  <si>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</si>
  <si>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</si>
  <si>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</si>
  <si>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</si>
  <si>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</si>
  <si>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</si>
  <si>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</si>
  <si>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</si>
  <si>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</si>
  <si>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</si>
  <si>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</si>
  <si>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</si>
  <si>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</si>
  <si>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</si>
  <si>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</si>
  <si>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</si>
  <si>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</si>
  <si>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</si>
  <si>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</si>
  <si>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</si>
  <si>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</si>
  <si>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</si>
  <si>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</si>
  <si>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</si>
  <si>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</si>
  <si>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</si>
  <si>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</si>
  <si>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</si>
  <si>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</si>
  <si>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</si>
  <si>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</si>
  <si>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</si>
  <si>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</si>
  <si>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</si>
  <si>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</si>
  <si>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</si>
  <si>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</si>
  <si>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</si>
  <si>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</si>
  <si>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</si>
  <si>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</si>
  <si>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</si>
  <si>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</si>
  <si>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</si>
  <si>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</si>
  <si>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</si>
  <si>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</si>
  <si>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</si>
  <si>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</si>
  <si>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</si>
  <si>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</si>
  <si>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</si>
  <si>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</si>
  <si>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</si>
  <si>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</si>
  <si>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</si>
  <si>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</si>
  <si>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</si>
  <si>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</si>
  <si>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</si>
  <si>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</si>
  <si>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</si>
  <si>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</si>
  <si>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</si>
  <si>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</si>
  <si>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</si>
  <si>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</si>
  <si>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</si>
  <si>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</si>
  <si>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</si>
  <si>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</si>
  <si>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</si>
  <si>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</si>
  <si>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</si>
  <si>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</si>
  <si>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</si>
  <si>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</si>
  <si>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</si>
  <si>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</si>
  <si>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</si>
  <si>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</si>
  <si>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</si>
  <si>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</si>
  <si>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</si>
  <si>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</si>
  <si>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</si>
  <si>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</si>
  <si>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</si>
  <si>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</si>
  <si>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</si>
  <si>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</si>
  <si>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</si>
  <si>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</si>
  <si>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</si>
  <si>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</si>
  <si>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</si>
  <si>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</si>
  <si>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</si>
  <si>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</si>
  <si>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</si>
  <si>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</si>
  <si>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</si>
  <si>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</si>
  <si>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</si>
  <si>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</si>
  <si>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</si>
  <si>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</si>
  <si>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</si>
  <si>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</si>
  <si>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</si>
  <si>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</si>
  <si>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</si>
  <si>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</si>
  <si>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</si>
  <si>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</si>
  <si>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</si>
  <si>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</si>
  <si>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</si>
  <si>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</si>
  <si>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</si>
  <si>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</si>
  <si>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</si>
  <si>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</si>
  <si>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</si>
  <si>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</si>
  <si>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</si>
  <si>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</si>
  <si>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</si>
  <si>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</si>
  <si>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</si>
  <si>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</si>
  <si>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</si>
  <si>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</si>
  <si>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</si>
  <si>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</si>
  <si>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</si>
  <si>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</si>
  <si>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</si>
  <si>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</si>
  <si>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</si>
  <si>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</si>
  <si>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</si>
  <si>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</si>
  <si>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</si>
  <si>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</si>
  <si>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</si>
  <si>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</si>
  <si>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</si>
  <si>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</si>
  <si>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</si>
  <si>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</si>
  <si>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</si>
  <si>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</si>
  <si>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</si>
  <si>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</si>
  <si>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</si>
  <si>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</si>
  <si>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</si>
  <si>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</si>
  <si>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</si>
  <si>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</si>
  <si>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</si>
  <si>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</si>
  <si>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</si>
  <si>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</si>
  <si>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</si>
  <si>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</si>
  <si>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</si>
  <si>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</si>
  <si>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</si>
  <si>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</si>
  <si>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</si>
  <si>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</si>
  <si>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</si>
  <si>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</si>
  <si>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</si>
  <si>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</si>
  <si>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</si>
  <si>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</si>
  <si>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</si>
  <si>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</si>
  <si>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</si>
  <si>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</si>
  <si>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</si>
  <si>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</si>
  <si>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</si>
  <si>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</si>
  <si>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</si>
  <si>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</si>
  <si>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</si>
  <si>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</si>
  <si>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</si>
  <si>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</si>
  <si>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</si>
  <si>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</si>
  <si>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</si>
  <si>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</si>
  <si>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</si>
  <si>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</si>
  <si>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</si>
  <si>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</si>
  <si>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</si>
  <si>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</si>
  <si>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</si>
  <si>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</si>
  <si>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</si>
  <si>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</si>
  <si>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</si>
  <si>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</si>
  <si>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</si>
  <si>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</si>
  <si>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</si>
  <si>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</si>
  <si>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</si>
  <si>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</si>
  <si>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</si>
  <si>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</si>
  <si>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</si>
  <si>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</si>
  <si>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</si>
  <si>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</si>
  <si>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</si>
  <si>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</si>
  <si>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</si>
  <si>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</si>
  <si>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</si>
  <si>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</si>
  <si>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</si>
  <si>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</si>
  <si>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</si>
  <si>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</si>
  <si>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</si>
  <si>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</si>
  <si>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</si>
  <si>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</si>
  <si>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</si>
  <si>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</si>
  <si>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</si>
  <si>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</si>
  <si>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</si>
  <si>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</si>
  <si>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</si>
  <si>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</si>
  <si>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</si>
  <si>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</si>
  <si>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</si>
  <si>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</si>
  <si>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</si>
  <si>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</si>
  <si>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</si>
  <si>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</si>
  <si>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</si>
  <si>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</si>
  <si>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</si>
  <si>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</si>
  <si>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</si>
  <si>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</si>
  <si>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</si>
  <si>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</si>
  <si>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</si>
  <si>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</si>
  <si>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</si>
  <si>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</si>
  <si>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</si>
  <si>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</si>
  <si>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</si>
  <si>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</si>
  <si>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</si>
  <si>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</si>
  <si>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</si>
  <si>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</si>
  <si>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</si>
  <si>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</si>
  <si>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</si>
  <si>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</si>
  <si>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</si>
  <si>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</si>
  <si>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</si>
  <si>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</si>
  <si>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</si>
  <si>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</si>
  <si>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</si>
  <si>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</si>
  <si>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</si>
  <si>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</si>
  <si>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</si>
  <si>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</si>
  <si>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</si>
  <si>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</si>
  <si>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</si>
  <si>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</si>
  <si>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</si>
  <si>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</si>
  <si>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</si>
  <si>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</si>
  <si>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</si>
  <si>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</si>
  <si>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</si>
  <si>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</si>
  <si>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</si>
  <si>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</si>
  <si>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</si>
  <si>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</si>
  <si>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</si>
  <si>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</si>
  <si>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</si>
  <si>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</si>
  <si>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</si>
  <si>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</si>
  <si>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</si>
  <si>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</si>
  <si>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</si>
  <si>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</si>
  <si>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</si>
  <si>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</si>
  <si>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</si>
  <si>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</si>
  <si>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</si>
  <si>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</si>
  <si>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</si>
  <si>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</si>
  <si>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</si>
  <si>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</si>
  <si>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</si>
  <si>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</si>
  <si>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</si>
  <si>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</si>
  <si>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</si>
  <si>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</si>
  <si>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</si>
  <si>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</si>
  <si>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</si>
  <si>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</si>
  <si>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</si>
  <si>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</si>
  <si>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</si>
  <si>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</si>
  <si>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</si>
  <si>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</si>
  <si>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</si>
  <si>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</si>
  <si>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</si>
  <si>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</si>
  <si>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</si>
  <si>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</si>
  <si>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</si>
  <si>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</si>
  <si>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</si>
  <si>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</si>
  <si>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</si>
  <si>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</si>
  <si>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</si>
  <si>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</si>
  <si>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</si>
  <si>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</si>
  <si>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</si>
  <si>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</si>
  <si>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</si>
  <si>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</si>
  <si>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</si>
  <si>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</si>
  <si>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</si>
  <si>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</si>
  <si>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</si>
  <si>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</si>
  <si>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</si>
  <si>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</si>
  <si>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</si>
  <si>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</si>
  <si>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</si>
  <si>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</si>
  <si>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</si>
  <si>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</si>
  <si>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</si>
  <si>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</si>
  <si>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</si>
  <si>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</si>
  <si>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</si>
  <si>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</si>
  <si>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</si>
  <si>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</si>
  <si>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</si>
  <si>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</si>
  <si>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</si>
  <si>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</si>
  <si>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</si>
  <si>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</si>
  <si>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</si>
  <si>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</si>
  <si>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</si>
  <si>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</si>
  <si>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</si>
  <si>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</si>
  <si>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</si>
  <si>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</si>
  <si>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</si>
  <si>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</si>
  <si>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</si>
  <si>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</si>
  <si>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</si>
  <si>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</si>
  <si>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</si>
  <si>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</si>
  <si>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</si>
  <si>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</si>
  <si>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</si>
  <si>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</si>
  <si>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</si>
  <si>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</si>
  <si>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</si>
  <si>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</si>
  <si>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</si>
  <si>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</si>
  <si>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</si>
  <si>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</si>
  <si>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</si>
  <si>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</si>
  <si>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</si>
  <si>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</si>
  <si>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</si>
  <si>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</si>
  <si>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</si>
  <si>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</si>
  <si>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</si>
  <si>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</si>
  <si>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</si>
  <si>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</si>
  <si>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</si>
  <si>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</si>
  <si>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</si>
  <si>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</si>
  <si>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</si>
  <si>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</si>
  <si>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</si>
  <si>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</si>
  <si>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</si>
  <si>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</si>
  <si>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</si>
  <si>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</si>
  <si>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</si>
  <si>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</si>
  <si>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</si>
  <si>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</si>
  <si>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</si>
  <si>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</si>
  <si>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</si>
  <si>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</si>
  <si>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</si>
  <si>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</si>
  <si>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</si>
  <si>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</si>
  <si>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</si>
  <si>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</si>
  <si>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</si>
  <si>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</si>
  <si>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</si>
  <si>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</si>
  <si>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</si>
  <si>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</si>
  <si>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</si>
  <si>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</si>
  <si>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</si>
  <si>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</si>
  <si>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</si>
  <si>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</si>
  <si>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</si>
  <si>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</si>
  <si>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</si>
  <si>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</si>
  <si>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</si>
  <si>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</si>
  <si>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</si>
  <si>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</si>
  <si>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</si>
  <si>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</si>
  <si>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</si>
  <si>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</si>
  <si>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</si>
  <si>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</si>
  <si>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</si>
  <si>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</si>
  <si>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</si>
  <si>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</si>
  <si>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</si>
  <si>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</si>
  <si>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</si>
  <si>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</si>
  <si>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</si>
  <si>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</si>
  <si>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</si>
  <si>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</si>
  <si>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</si>
  <si>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</si>
  <si>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</si>
  <si>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</si>
  <si>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</si>
  <si>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</si>
  <si>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</si>
  <si>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</si>
  <si>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</si>
  <si>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</si>
  <si>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</si>
  <si>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</si>
  <si>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</si>
  <si>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</si>
  <si>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</si>
  <si>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</si>
  <si>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</si>
  <si>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</si>
  <si>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</si>
  <si>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</si>
  <si>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</si>
  <si>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</si>
  <si>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</si>
  <si>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</si>
  <si>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</si>
  <si>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</si>
  <si>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</si>
  <si>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</si>
  <si>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</si>
  <si>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</si>
  <si>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</si>
  <si>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</si>
  <si>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</si>
  <si>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</si>
  <si>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</si>
  <si>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</si>
  <si>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</si>
  <si>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</si>
  <si>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</si>
  <si>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</si>
  <si>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</si>
  <si>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</si>
  <si>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</si>
  <si>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</si>
  <si>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</si>
  <si>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</si>
  <si>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</si>
  <si>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</si>
  <si>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</si>
  <si>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</si>
  <si>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</si>
  <si>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</si>
  <si>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</si>
  <si>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</si>
  <si>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</si>
  <si>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</si>
  <si>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</si>
  <si>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</si>
  <si>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</si>
  <si>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</si>
  <si>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</si>
  <si>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</si>
  <si>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</si>
  <si>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</si>
  <si>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</si>
  <si>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</si>
  <si>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</si>
  <si>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</si>
  <si>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</si>
  <si>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</si>
  <si>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</si>
  <si>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</si>
  <si>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</si>
  <si>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</si>
  <si>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</si>
  <si>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</si>
  <si>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</si>
  <si>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</si>
  <si>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</si>
  <si>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</si>
  <si>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</si>
  <si>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</si>
  <si>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</si>
  <si>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</si>
  <si>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</si>
  <si>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</si>
  <si>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</si>
  <si>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</si>
  <si>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</si>
  <si>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</si>
  <si>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</si>
  <si>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</si>
  <si>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</si>
  <si>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</si>
  <si>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</si>
  <si>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</si>
  <si>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</si>
  <si>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</si>
  <si>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</si>
  <si>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</si>
  <si>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</si>
  <si>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</si>
  <si>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</si>
  <si>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</si>
  <si>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</si>
  <si>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</si>
  <si>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</si>
  <si>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</si>
  <si>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</si>
  <si>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</si>
  <si>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</si>
  <si>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</si>
  <si>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</si>
  <si>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</si>
  <si>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</si>
  <si>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</si>
  <si>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</si>
  <si>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</si>
  <si>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</si>
  <si>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</si>
  <si>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</si>
  <si>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</si>
  <si>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</si>
  <si>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</si>
  <si>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</si>
  <si>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</si>
  <si>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</si>
  <si>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</si>
  <si>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</si>
  <si>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</si>
  <si>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</si>
  <si>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</si>
  <si>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</si>
  <si>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</si>
  <si>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</si>
  <si>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</si>
  <si>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</si>
  <si>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</si>
  <si>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</si>
  <si>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</si>
  <si>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</si>
  <si>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</si>
  <si>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</si>
  <si>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</si>
  <si>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</si>
  <si>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</si>
  <si>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</si>
  <si>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</si>
  <si>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</si>
  <si>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</si>
  <si>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</si>
  <si>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</si>
  <si>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</si>
  <si>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</si>
  <si>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</si>
  <si>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</si>
  <si>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</si>
  <si>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</si>
  <si>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</si>
  <si>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</si>
  <si>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</si>
  <si>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</si>
  <si>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</si>
  <si>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</si>
  <si>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</si>
  <si>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</si>
  <si>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</si>
  <si>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</si>
  <si>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</si>
  <si>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</si>
  <si>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</si>
  <si>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</si>
  <si>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</si>
  <si>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</si>
  <si>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</si>
  <si>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</si>
  <si>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</si>
  <si>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</si>
  <si>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</si>
  <si>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</si>
  <si>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</si>
  <si>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</si>
  <si>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</si>
  <si>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</si>
  <si>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</si>
  <si>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</si>
  <si>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</si>
  <si>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</si>
  <si>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</si>
  <si>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</si>
  <si>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</si>
  <si>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</si>
  <si>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</si>
  <si>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</si>
  <si>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</si>
  <si>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</si>
  <si>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</si>
  <si>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</si>
  <si>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</si>
  <si>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</si>
  <si>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</si>
  <si>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</si>
  <si>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</si>
  <si>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</si>
  <si>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</si>
  <si>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</si>
  <si>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</si>
  <si>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</si>
  <si>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</si>
  <si>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</si>
  <si>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</si>
  <si>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</si>
  <si>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</si>
  <si>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</si>
  <si>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</si>
  <si>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</si>
  <si>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</si>
  <si>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</si>
  <si>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</si>
  <si>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</si>
  <si>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</si>
  <si>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</si>
  <si>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</si>
  <si>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</si>
  <si>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</si>
  <si>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</si>
  <si>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</si>
  <si>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</si>
  <si>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</si>
  <si>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</si>
  <si>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</si>
  <si>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</si>
  <si>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</si>
  <si>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</si>
  <si>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</si>
  <si>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</si>
  <si>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</si>
  <si>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</si>
  <si>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</si>
  <si>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</si>
  <si>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</si>
  <si>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</si>
  <si>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</si>
  <si>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</si>
  <si>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</si>
  <si>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</si>
  <si>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</si>
  <si>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</si>
  <si>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</si>
  <si>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</si>
  <si>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</si>
  <si>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</si>
  <si>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</si>
  <si>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</si>
  <si>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</si>
  <si>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</si>
  <si>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</si>
  <si>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</si>
  <si>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</si>
  <si>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</si>
  <si>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</si>
  <si>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</si>
  <si>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</si>
  <si>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</si>
  <si>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</si>
  <si>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</si>
  <si>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</si>
  <si>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</si>
  <si>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</si>
  <si>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</si>
  <si>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</si>
  <si>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</si>
  <si>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</si>
  <si>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</si>
  <si>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</si>
  <si>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</si>
  <si>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</si>
  <si>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</si>
  <si>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</si>
  <si>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</si>
  <si>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</si>
  <si>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</si>
  <si>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</si>
  <si>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</si>
  <si>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</si>
  <si>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</si>
  <si>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</si>
  <si>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</si>
  <si>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</si>
  <si>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</si>
  <si>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</si>
  <si>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</si>
  <si>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</si>
  <si>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</si>
  <si>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</si>
  <si>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</si>
  <si>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</si>
  <si>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</si>
  <si>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</si>
  <si>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</si>
  <si>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</si>
  <si>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</si>
  <si>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</si>
  <si>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</si>
  <si>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</si>
  <si>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</si>
  <si>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</si>
  <si>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</si>
  <si>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</si>
  <si>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</si>
  <si>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</si>
  <si>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</si>
  <si>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</si>
  <si>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</si>
  <si>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</si>
  <si>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</si>
  <si>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</si>
  <si>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</si>
  <si>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</si>
  <si>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</si>
  <si>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</si>
  <si>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</si>
  <si>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</si>
  <si>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</si>
  <si>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</si>
  <si>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</si>
  <si>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</si>
  <si>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</si>
  <si>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</si>
  <si>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</si>
  <si>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</si>
  <si>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</si>
  <si>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</si>
  <si>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</si>
  <si>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</si>
  <si>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</si>
  <si>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</si>
  <si>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</si>
  <si>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</si>
  <si>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</si>
  <si>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</si>
  <si>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</si>
  <si>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</si>
  <si>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</si>
  <si>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</si>
  <si>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</si>
  <si>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</si>
  <si>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</si>
  <si>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</si>
  <si>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</si>
  <si>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</si>
  <si>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</si>
  <si>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</si>
  <si>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</si>
  <si>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</si>
  <si>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</si>
  <si>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</si>
  <si>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</si>
  <si>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</si>
  <si>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</si>
  <si>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</si>
  <si>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</si>
  <si>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</si>
  <si>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</si>
  <si>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</si>
  <si>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</si>
  <si>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</si>
  <si>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</si>
  <si>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</si>
  <si>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</si>
  <si>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</si>
  <si>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</si>
  <si>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</si>
  <si>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</si>
  <si>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</si>
  <si>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</si>
  <si>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</si>
  <si>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</si>
  <si>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</si>
  <si>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</si>
  <si>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</si>
  <si>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</si>
  <si>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</si>
  <si>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</si>
  <si>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</si>
  <si>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</si>
  <si>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</si>
  <si>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</si>
  <si>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</si>
  <si>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</si>
  <si>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</si>
  <si>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</si>
  <si>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</si>
  <si>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</si>
  <si>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</si>
  <si>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</si>
  <si>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</si>
  <si>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</si>
  <si>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</si>
  <si>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</si>
  <si>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</si>
  <si>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</si>
  <si>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</si>
  <si>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</si>
  <si>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</si>
  <si>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</si>
  <si>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</si>
  <si>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</si>
  <si>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</si>
  <si>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</si>
  <si>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</si>
  <si>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</si>
  <si>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</si>
  <si>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</si>
  <si>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</si>
  <si>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</si>
  <si>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</si>
  <si>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</si>
  <si>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</si>
  <si>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</si>
  <si>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</si>
  <si>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</si>
  <si>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</si>
  <si>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</si>
  <si>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</si>
  <si>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</si>
  <si>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</si>
  <si>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</si>
  <si>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</si>
  <si>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</si>
  <si>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</si>
  <si>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</si>
  <si>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</si>
  <si>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</si>
  <si>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</si>
  <si>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</si>
  <si>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</si>
  <si>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</si>
  <si>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</si>
  <si>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</si>
  <si>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</si>
  <si>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</si>
  <si>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</si>
  <si>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</si>
  <si>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</si>
  <si>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</si>
  <si>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</si>
  <si>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</si>
  <si>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</si>
  <si>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</si>
  <si>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</si>
  <si>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</si>
  <si>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</si>
  <si>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</si>
  <si>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</si>
  <si>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</si>
  <si>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</si>
  <si>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</si>
  <si>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</si>
  <si>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</si>
  <si>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</si>
  <si>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</si>
  <si>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</si>
  <si>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</si>
  <si>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</si>
  <si>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</si>
  <si>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</si>
  <si>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</si>
  <si>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</si>
  <si>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</si>
  <si>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</si>
  <si>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</si>
  <si>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</si>
  <si>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</si>
  <si>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</si>
  <si>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</si>
  <si>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</si>
  <si>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</si>
  <si>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</si>
  <si>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</si>
  <si>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</si>
  <si>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</si>
  <si>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</si>
  <si>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</si>
  <si>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</si>
  <si>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</si>
  <si>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</si>
  <si>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</si>
  <si>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</si>
  <si>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</si>
  <si>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</si>
  <si>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</si>
  <si>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</si>
  <si>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</si>
  <si>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</si>
  <si>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</si>
  <si>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</si>
  <si>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</si>
  <si>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</si>
  <si>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</si>
  <si>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</si>
  <si>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</si>
  <si>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</si>
  <si>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</si>
  <si>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</si>
  <si>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</si>
  <si>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</si>
  <si>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</si>
  <si>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</si>
  <si>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</si>
  <si>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</si>
  <si>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</si>
  <si>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</si>
  <si>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</si>
  <si>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</si>
  <si>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</si>
  <si>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</si>
  <si>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</si>
  <si>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</si>
  <si>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</si>
  <si>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</si>
  <si>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</si>
  <si>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</si>
  <si>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</si>
  <si>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</si>
  <si>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</si>
  <si>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</si>
  <si>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</si>
  <si>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</si>
  <si>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</si>
  <si>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</si>
  <si>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</si>
  <si>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</si>
  <si>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</si>
  <si>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</si>
  <si>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</si>
  <si>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</si>
  <si>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</si>
  <si>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</si>
  <si>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</si>
  <si>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</si>
  <si>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</si>
  <si>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</si>
  <si>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</si>
  <si>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</si>
  <si>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</si>
  <si>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</si>
  <si>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</si>
  <si>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</si>
  <si>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</si>
  <si>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</si>
  <si>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</si>
  <si>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</si>
  <si>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</si>
  <si>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</si>
  <si>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</si>
  <si>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</si>
  <si>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</si>
  <si>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</si>
  <si>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</si>
  <si>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</si>
  <si>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</si>
  <si>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</si>
  <si>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</si>
  <si>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</si>
  <si>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</si>
  <si>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</si>
  <si>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</si>
  <si>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</si>
  <si>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</si>
  <si>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</si>
  <si>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</si>
  <si>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</si>
  <si>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</si>
  <si>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</si>
  <si>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</si>
  <si>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</si>
  <si>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</si>
  <si>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</si>
  <si>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</si>
  <si>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</si>
  <si>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</si>
  <si>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</si>
  <si>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</si>
  <si>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</si>
  <si>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</si>
  <si>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</si>
  <si>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</si>
  <si>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</si>
  <si>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</si>
  <si>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</si>
  <si>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</si>
  <si>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</si>
  <si>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</si>
  <si>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</si>
  <si>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</si>
  <si>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</si>
  <si>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</si>
  <si>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</si>
  <si>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</si>
  <si>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</si>
  <si>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</si>
  <si>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</si>
  <si>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</si>
  <si>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</si>
  <si>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</si>
  <si>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</si>
  <si>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</si>
  <si>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</si>
  <si>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</si>
  <si>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</si>
  <si>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</si>
  <si>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</si>
  <si>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</si>
  <si>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</si>
  <si>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</si>
  <si>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</si>
  <si>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</si>
  <si>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</si>
  <si>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</si>
  <si>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</si>
  <si>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</si>
  <si>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</si>
  <si>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</si>
  <si>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</si>
  <si>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</si>
  <si>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</si>
  <si>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</si>
  <si>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</si>
  <si>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</si>
  <si>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</si>
  <si>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</si>
  <si>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</si>
  <si>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</si>
  <si>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</si>
  <si>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</si>
  <si>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</si>
  <si>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</si>
  <si>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</si>
  <si>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</si>
  <si>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</si>
  <si>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</si>
  <si>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</si>
  <si>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</si>
  <si>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</si>
  <si>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</si>
  <si>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</si>
  <si>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</si>
  <si>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</si>
  <si>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</si>
  <si>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</si>
  <si>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</si>
  <si>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</si>
  <si>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</si>
  <si>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</si>
  <si>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</si>
  <si>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</si>
  <si>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</si>
  <si>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</si>
  <si>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</si>
  <si>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</si>
  <si>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</si>
  <si>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</si>
  <si>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</si>
  <si>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</si>
  <si>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</si>
  <si>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</si>
  <si>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</si>
  <si>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</si>
  <si>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</si>
  <si>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</si>
  <si>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</si>
  <si>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</si>
  <si>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</si>
  <si>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</si>
  <si>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</si>
  <si>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</si>
  <si>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</si>
  <si>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</si>
  <si>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</si>
  <si>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</si>
  <si>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</si>
  <si>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</si>
  <si>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</si>
  <si>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</si>
  <si>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</si>
  <si>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</si>
  <si>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</si>
  <si>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</si>
  <si>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</si>
  <si>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</si>
  <si>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</si>
  <si>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</si>
  <si>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</si>
  <si>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</si>
  <si>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</si>
  <si>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</si>
  <si>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</si>
  <si>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</si>
  <si>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</si>
  <si>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</si>
  <si>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</si>
  <si>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</si>
  <si>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</si>
  <si>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</si>
  <si>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</si>
  <si>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</si>
  <si>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</si>
  <si>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</si>
  <si>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</si>
  <si>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</si>
  <si>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</si>
  <si>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</si>
  <si>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</si>
  <si>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</si>
  <si>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</si>
  <si>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</si>
  <si>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</si>
  <si>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</si>
  <si>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</si>
  <si>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</si>
  <si>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</si>
  <si>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</si>
  <si>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</si>
  <si>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</si>
  <si>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</si>
  <si>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</si>
  <si>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</si>
  <si>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</si>
  <si>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</si>
  <si>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</si>
  <si>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</si>
  <si>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</si>
  <si>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</si>
  <si>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</si>
  <si>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</si>
  <si>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</si>
  <si>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</si>
  <si>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</si>
  <si>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</si>
  <si>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</si>
  <si>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</si>
  <si>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</si>
  <si>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</si>
  <si>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</si>
  <si>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</si>
  <si>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</si>
  <si>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</si>
  <si>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</si>
  <si>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</si>
  <si>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</si>
  <si>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</si>
  <si>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</si>
  <si>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</si>
  <si>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</si>
  <si>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</si>
  <si>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</si>
  <si>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</si>
  <si>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</si>
  <si>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</si>
  <si>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</si>
  <si>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</si>
  <si>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</si>
  <si>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</si>
  <si>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</si>
  <si>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</si>
  <si>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</si>
  <si>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</si>
  <si>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</si>
  <si>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</si>
  <si>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</si>
  <si>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</si>
  <si>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</si>
  <si>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</si>
  <si>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</si>
  <si>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</si>
  <si>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</si>
  <si>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</si>
  <si>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</si>
  <si>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</si>
  <si>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</si>
  <si>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</si>
  <si>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</si>
  <si>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</si>
  <si>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</si>
  <si>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</si>
  <si>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</si>
  <si>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</si>
  <si>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</si>
  <si>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</si>
  <si>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</si>
  <si>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</si>
  <si>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</si>
  <si>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</si>
  <si>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</si>
  <si>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</si>
  <si>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</si>
  <si>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</si>
  <si>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</si>
  <si>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</si>
  <si>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</si>
  <si>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</si>
  <si>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</si>
  <si>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</si>
  <si>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</si>
  <si>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</si>
  <si>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</si>
  <si>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</si>
  <si>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</si>
  <si>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</si>
  <si>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</si>
  <si>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</si>
  <si>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</si>
  <si>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</si>
  <si>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</si>
  <si>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</si>
  <si>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</si>
  <si>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</si>
  <si>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</si>
  <si>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</si>
  <si>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</si>
  <si>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</si>
  <si>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</si>
  <si>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</si>
  <si>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</si>
  <si>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</si>
  <si>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</si>
  <si>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</si>
  <si>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</si>
  <si>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</si>
  <si>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</si>
  <si>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</si>
  <si>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</si>
  <si>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</si>
  <si>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</si>
  <si>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</si>
  <si>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</si>
  <si>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</si>
  <si>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</si>
  <si>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</si>
  <si>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</si>
  <si>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</si>
  <si>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</si>
  <si>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</si>
  <si>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</si>
  <si>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</si>
  <si>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</si>
  <si>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</si>
  <si>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</si>
  <si>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</si>
  <si>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</si>
  <si>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</si>
  <si>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</si>
  <si>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</si>
  <si>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</si>
  <si>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</si>
  <si>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</si>
  <si>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</si>
  <si>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</si>
  <si>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</si>
  <si>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</si>
  <si>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</si>
  <si>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</si>
  <si>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</si>
  <si>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</si>
  <si>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</si>
  <si>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</si>
  <si>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</si>
  <si>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</si>
  <si>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</si>
  <si>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</si>
  <si>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</si>
  <si>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</si>
  <si>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</si>
  <si>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</si>
  <si>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</si>
  <si>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</si>
  <si>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</si>
  <si>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</si>
  <si>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</si>
  <si>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</si>
  <si>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</si>
  <si>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</si>
  <si>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</si>
  <si>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</si>
  <si>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</si>
  <si>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</si>
  <si>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</si>
  <si>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</si>
  <si>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</si>
  <si>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</si>
  <si>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</si>
  <si>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</si>
  <si>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</si>
  <si>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</si>
  <si>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</si>
  <si>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</si>
  <si>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</si>
  <si>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</si>
  <si>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</si>
  <si>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</si>
  <si>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</si>
  <si>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</si>
  <si>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</si>
  <si>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</si>
  <si>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</si>
  <si>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</si>
  <si>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</si>
  <si>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</si>
  <si>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</si>
  <si>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</si>
  <si>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</si>
  <si>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</si>
  <si>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</si>
  <si>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</si>
  <si>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</si>
  <si>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</si>
  <si>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</si>
  <si>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</si>
  <si>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</si>
  <si>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</si>
  <si>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</si>
  <si>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</si>
  <si>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</si>
  <si>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</si>
  <si>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</si>
  <si>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</si>
  <si>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</si>
  <si>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</si>
  <si>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</si>
  <si>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</si>
  <si>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</si>
  <si>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</si>
  <si>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</si>
  <si>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</si>
  <si>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</si>
  <si>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</si>
  <si>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</si>
  <si>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</si>
  <si>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</si>
  <si>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</si>
  <si>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</si>
  <si>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</si>
  <si>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</si>
  <si>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</si>
  <si>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</si>
  <si>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</si>
  <si>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</si>
  <si>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</si>
  <si>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</si>
  <si>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</si>
  <si>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</si>
  <si>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</si>
  <si>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</si>
  <si>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</si>
  <si>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</si>
  <si>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</si>
  <si>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</si>
  <si>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</si>
  <si>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</si>
  <si>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</si>
  <si>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</si>
  <si>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</si>
  <si>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</si>
  <si>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</si>
  <si>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</si>
  <si>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</si>
  <si>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</si>
  <si>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</si>
  <si>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</si>
  <si>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</si>
  <si>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</si>
  <si>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</si>
  <si>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</si>
  <si>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</si>
  <si>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</si>
  <si>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</si>
  <si>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</si>
  <si>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</si>
  <si>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</si>
  <si>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</si>
  <si>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</si>
  <si>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</si>
  <si>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</si>
  <si>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</si>
  <si>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</si>
  <si>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</si>
  <si>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</si>
  <si>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</si>
  <si>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</si>
  <si>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</si>
  <si>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</si>
  <si>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</si>
  <si>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</si>
  <si>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</si>
  <si>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</si>
  <si>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</si>
  <si>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</si>
  <si>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</si>
  <si>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</si>
  <si>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</si>
  <si>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</si>
  <si>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</si>
  <si>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</si>
  <si>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</si>
  <si>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</si>
  <si>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</si>
  <si>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</si>
  <si>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</si>
  <si>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</si>
  <si>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</si>
  <si>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</si>
  <si>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</si>
  <si>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</si>
  <si>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</si>
  <si>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</si>
  <si>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</si>
  <si>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</si>
  <si>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</si>
  <si>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</si>
  <si>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</si>
  <si>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</si>
  <si>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</si>
  <si>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</si>
  <si>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</si>
  <si>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</si>
  <si>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</si>
  <si>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</si>
  <si>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</si>
  <si>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</si>
  <si>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</si>
  <si>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</si>
  <si>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</si>
  <si>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</si>
  <si>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</si>
  <si>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</si>
  <si>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</si>
  <si>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</si>
  <si>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</si>
  <si>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</si>
  <si>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</si>
  <si>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</si>
  <si>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</si>
  <si>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</si>
  <si>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</si>
  <si>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</si>
  <si>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</si>
  <si>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</si>
  <si>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</si>
  <si>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</si>
  <si>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</si>
  <si>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</si>
  <si>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</si>
  <si>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</si>
  <si>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</si>
  <si>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</si>
  <si>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</si>
  <si>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</si>
  <si>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</si>
  <si>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</si>
  <si>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</si>
  <si>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</si>
  <si>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</si>
  <si>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</si>
  <si>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</si>
  <si>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</si>
  <si>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</si>
  <si>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</si>
  <si>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</si>
  <si>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</si>
  <si>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</si>
  <si>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</si>
  <si>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</si>
  <si>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</si>
  <si>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</si>
  <si>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</si>
  <si>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</si>
  <si>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</si>
  <si>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</si>
  <si>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</si>
  <si>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</si>
  <si>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</si>
  <si>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</si>
  <si>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</si>
  <si>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</si>
  <si>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</si>
  <si>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</si>
  <si>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</si>
  <si>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</si>
  <si>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</si>
  <si>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</si>
  <si>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</si>
  <si>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</si>
  <si>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</si>
  <si>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</si>
  <si>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</si>
  <si>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</si>
  <si>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</si>
  <si>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</si>
  <si>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</si>
  <si>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</si>
  <si>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</si>
  <si>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</si>
  <si>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</si>
  <si>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</si>
  <si>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</si>
  <si>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</si>
  <si>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</si>
  <si>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</si>
  <si>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</si>
  <si>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</si>
  <si>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</si>
  <si>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</si>
  <si>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</si>
  <si>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</si>
  <si>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</si>
  <si>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</si>
  <si>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</si>
  <si>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</si>
  <si>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</si>
  <si>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</si>
  <si>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</si>
  <si>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</si>
  <si>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</si>
  <si>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</si>
  <si>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</si>
  <si>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</si>
  <si>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</si>
  <si>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</si>
  <si>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</si>
  <si>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</si>
  <si>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</si>
  <si>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</si>
  <si>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</si>
  <si>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</si>
  <si>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</si>
  <si>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</si>
  <si>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</si>
  <si>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</si>
  <si>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</si>
  <si>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</si>
  <si>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</si>
  <si>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</si>
  <si>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</si>
  <si>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</si>
  <si>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</si>
  <si>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</si>
  <si>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</si>
  <si>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</si>
  <si>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</si>
  <si>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</si>
  <si>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</si>
  <si>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</si>
  <si>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</si>
  <si>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</si>
  <si>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</si>
  <si>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</si>
  <si>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</si>
  <si>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</si>
  <si>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</si>
  <si>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</si>
  <si>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</si>
  <si>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</si>
  <si>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</si>
  <si>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</si>
  <si>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</si>
  <si>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</si>
  <si>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</si>
  <si>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</si>
  <si>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</si>
  <si>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</si>
  <si>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</si>
  <si>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</si>
  <si>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</si>
  <si>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</si>
  <si>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</si>
  <si>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</si>
  <si>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</si>
  <si>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</si>
  <si>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</si>
  <si>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</si>
  <si>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</si>
  <si>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</si>
  <si>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</si>
  <si>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</si>
  <si>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</si>
  <si>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</si>
  <si>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</si>
  <si>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</si>
  <si>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</si>
  <si>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</si>
  <si>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</si>
  <si>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</si>
  <si>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</si>
  <si>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</si>
  <si>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</si>
  <si>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</si>
  <si>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</si>
  <si>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</si>
  <si>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</si>
  <si>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</si>
  <si>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</si>
  <si>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</si>
  <si>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</si>
  <si>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</si>
  <si>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</si>
  <si>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</si>
  <si>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</si>
  <si>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</si>
  <si>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</si>
  <si>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</si>
  <si>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</si>
  <si>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</si>
  <si>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</si>
  <si>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</si>
  <si>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</si>
  <si>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</si>
  <si>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</si>
  <si>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</si>
  <si>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</si>
  <si>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</si>
  <si>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</si>
  <si>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</si>
  <si>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</si>
  <si>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</si>
  <si>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</si>
  <si>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</si>
  <si>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</si>
  <si>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</si>
  <si>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</si>
  <si>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</si>
  <si>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</si>
  <si>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</si>
  <si>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</si>
  <si>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</si>
  <si>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</si>
  <si>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</si>
  <si>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</si>
  <si>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</si>
  <si>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</si>
  <si>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</si>
  <si>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</si>
  <si>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</si>
  <si>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</si>
  <si>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</si>
  <si>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</si>
  <si>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</si>
  <si>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</si>
  <si>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</si>
  <si>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</si>
  <si>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</si>
  <si>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</si>
  <si>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</si>
  <si>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</si>
  <si>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</si>
  <si>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</si>
  <si>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</si>
  <si>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</si>
  <si>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</si>
  <si>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</si>
  <si>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</si>
  <si>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</si>
  <si>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</si>
  <si>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</si>
  <si>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</si>
  <si>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</si>
  <si>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</si>
  <si>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</si>
  <si>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</si>
  <si>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</si>
  <si>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</si>
  <si>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</si>
  <si>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</si>
  <si>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</si>
  <si>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</si>
  <si>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</si>
  <si>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</si>
  <si>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</si>
  <si>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</si>
  <si>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</si>
  <si>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</si>
  <si>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</si>
  <si>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</si>
  <si>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</si>
  <si>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</si>
  <si>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</si>
  <si>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</si>
  <si>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</si>
  <si>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</si>
  <si>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</si>
  <si>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</si>
  <si>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</si>
  <si>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</si>
  <si>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</si>
  <si>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</si>
  <si>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</si>
  <si>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</si>
  <si>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</si>
  <si>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</si>
  <si>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</si>
  <si>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</si>
  <si>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</si>
  <si>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</si>
  <si>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</si>
  <si>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</si>
  <si>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</si>
  <si>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</si>
  <si>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</si>
  <si>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</si>
  <si>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</si>
  <si>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</si>
  <si>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</si>
  <si>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</si>
  <si>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</si>
  <si>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</si>
  <si>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</si>
  <si>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</si>
  <si>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</si>
  <si>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</si>
  <si>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</si>
  <si>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</si>
  <si>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</si>
  <si>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</si>
  <si>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</si>
  <si>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</si>
  <si>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</si>
  <si>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</si>
  <si>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</si>
  <si>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</si>
  <si>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</si>
  <si>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</si>
  <si>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</si>
  <si>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</si>
  <si>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</si>
  <si>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</si>
  <si>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</si>
  <si>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</si>
  <si>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</si>
  <si>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</si>
  <si>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</si>
  <si>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</si>
  <si>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</si>
  <si>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</si>
  <si>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</si>
  <si>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</si>
  <si>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</si>
  <si>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</si>
  <si>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</si>
  <si>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</si>
  <si>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</si>
  <si>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</si>
  <si>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</si>
  <si>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</si>
  <si>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</si>
  <si>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</si>
  <si>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</si>
  <si>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</si>
  <si>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</si>
  <si>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</si>
  <si>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</si>
  <si>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</si>
  <si>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</si>
  <si>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</si>
  <si>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</si>
  <si>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</si>
  <si>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</si>
  <si>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</si>
  <si>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</si>
  <si>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</si>
  <si>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</si>
  <si>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</si>
  <si>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</si>
  <si>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</si>
  <si>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</si>
  <si>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</si>
  <si>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</si>
  <si>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</si>
  <si>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</si>
  <si>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</si>
  <si>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</si>
  <si>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</si>
  <si>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</si>
  <si>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</si>
  <si>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</si>
  <si>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</si>
  <si>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</si>
  <si>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</si>
  <si>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</si>
  <si>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</si>
  <si>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</si>
  <si>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</si>
  <si>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</si>
  <si>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</si>
  <si>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</si>
  <si>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</si>
  <si>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</si>
  <si>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</si>
  <si>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</si>
  <si>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</si>
  <si>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</si>
  <si>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</si>
  <si>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</si>
  <si>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</si>
  <si>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</si>
  <si>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</si>
  <si>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</si>
  <si>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</si>
  <si>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</si>
  <si>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</si>
  <si>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</si>
  <si>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</si>
  <si>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</si>
  <si>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</si>
  <si>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</si>
  <si>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</si>
  <si>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</si>
  <si>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</si>
  <si>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</si>
  <si>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</si>
  <si>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</si>
  <si>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</si>
  <si>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</si>
  <si>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</si>
  <si>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</si>
  <si>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</si>
  <si>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</si>
  <si>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</si>
  <si>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</si>
  <si>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</si>
  <si>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</si>
  <si>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</si>
  <si>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</si>
  <si>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</si>
  <si>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</si>
  <si>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</si>
  <si>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</si>
  <si>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</si>
  <si>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</si>
  <si>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</si>
  <si>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</si>
  <si>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</si>
  <si>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</si>
  <si>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</si>
  <si>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</si>
  <si>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</si>
  <si>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</si>
  <si>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</si>
  <si>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</si>
  <si>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</si>
  <si>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</si>
  <si>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</si>
  <si>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</si>
  <si>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</si>
  <si>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</si>
  <si>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</si>
  <si>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</si>
  <si>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</si>
  <si>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</si>
  <si>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</si>
  <si>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</si>
  <si>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</si>
  <si>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</si>
  <si>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</si>
  <si>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</si>
  <si>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</si>
  <si>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</si>
  <si>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</si>
  <si>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</si>
  <si>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</si>
  <si>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</si>
  <si>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</si>
  <si>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</si>
  <si>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</si>
  <si>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</si>
  <si>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</si>
  <si>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</si>
  <si>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</si>
  <si>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</si>
  <si>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</si>
  <si>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</si>
  <si>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</si>
  <si>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</si>
  <si>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</si>
  <si>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</si>
  <si>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</si>
  <si>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</si>
  <si>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</si>
  <si>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</si>
  <si>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</si>
  <si>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</si>
  <si>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</si>
  <si>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</si>
  <si>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</si>
  <si>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</si>
  <si>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</si>
  <si>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</si>
  <si>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</si>
  <si>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</si>
  <si>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</si>
  <si>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</si>
  <si>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</si>
  <si>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</si>
  <si>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</si>
  <si>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</si>
  <si>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</si>
  <si>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</si>
  <si>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</si>
  <si>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</si>
  <si>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</si>
  <si>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</si>
  <si>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</si>
  <si>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</si>
  <si>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</si>
  <si>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</si>
  <si>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</si>
  <si>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</si>
  <si>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</si>
  <si>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</si>
  <si>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</si>
  <si>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</si>
  <si>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</si>
  <si>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</si>
  <si>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</si>
  <si>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</si>
  <si>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</si>
  <si>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</si>
  <si>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</si>
  <si>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</si>
  <si>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</si>
  <si>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</si>
  <si>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</si>
  <si>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</si>
  <si>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</si>
  <si>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</si>
  <si>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</si>
  <si>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</si>
  <si>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</si>
  <si>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</si>
  <si>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</si>
  <si>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</si>
  <si>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</si>
  <si>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</si>
  <si>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</si>
  <si>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</si>
  <si>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</si>
  <si>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</si>
  <si>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</si>
  <si>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</si>
  <si>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</si>
  <si>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</si>
  <si>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</si>
  <si>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</si>
  <si>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</si>
  <si>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</si>
  <si>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</si>
  <si>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</si>
  <si>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</si>
  <si>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</si>
  <si>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</si>
  <si>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</si>
  <si>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</si>
  <si>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</si>
  <si>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</si>
  <si>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</si>
  <si>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</si>
  <si>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</si>
  <si>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</si>
  <si>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</si>
  <si>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</si>
  <si>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</si>
  <si>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</si>
  <si>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</si>
  <si>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</si>
  <si>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</si>
  <si>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</si>
  <si>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</si>
  <si>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</si>
  <si>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</si>
  <si>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</si>
  <si>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</si>
  <si>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</si>
  <si>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</si>
  <si>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</si>
  <si>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</si>
  <si>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</si>
  <si>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</si>
  <si>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</si>
  <si>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</si>
  <si>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</si>
  <si>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</si>
  <si>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</si>
  <si>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</si>
  <si>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</si>
  <si>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</si>
  <si>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</si>
  <si>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</si>
  <si>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</si>
  <si>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</si>
  <si>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</si>
  <si>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</si>
  <si>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</si>
  <si>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</si>
  <si>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</si>
  <si>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</si>
  <si>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</si>
  <si>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</si>
  <si>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</si>
  <si>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</si>
  <si>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</si>
  <si>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</si>
  <si>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</si>
  <si>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</si>
  <si>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</si>
  <si>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</si>
  <si>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</si>
  <si>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</si>
  <si>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</si>
  <si>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</si>
  <si>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</si>
  <si>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</si>
  <si>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</si>
  <si>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</si>
  <si>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</si>
  <si>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</si>
  <si>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</si>
  <si>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</si>
  <si>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</si>
  <si>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</si>
  <si>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</si>
  <si>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</si>
  <si>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</si>
  <si>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</si>
  <si>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</si>
  <si>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</si>
  <si>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</si>
  <si>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</si>
  <si>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</si>
  <si>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</si>
  <si>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</si>
  <si>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</si>
  <si>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</si>
  <si>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</si>
  <si>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</si>
  <si>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</si>
  <si>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</si>
  <si>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</si>
  <si>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</si>
  <si>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</si>
  <si>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</si>
  <si>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</si>
  <si>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</si>
  <si>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</si>
  <si>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</si>
  <si>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</si>
  <si>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</si>
  <si>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</si>
  <si>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</si>
  <si>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</si>
  <si>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</si>
  <si>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</si>
  <si>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</si>
  <si>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</si>
  <si>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</si>
  <si>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</si>
  <si>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</si>
  <si>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</si>
  <si>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</si>
  <si>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</si>
  <si>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</si>
  <si>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</si>
  <si>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</si>
  <si>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</si>
  <si>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</si>
  <si>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</si>
  <si>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</si>
  <si>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</si>
  <si>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</si>
  <si>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</si>
  <si>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</si>
  <si>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</si>
  <si>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</si>
  <si>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</si>
  <si>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</si>
  <si>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</si>
  <si>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</si>
  <si>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</si>
  <si>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</si>
  <si>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</si>
  <si>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</si>
  <si>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</si>
  <si>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</si>
  <si>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</si>
  <si>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</si>
  <si>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</si>
  <si>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</si>
  <si>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</si>
  <si>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</si>
  <si>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</si>
  <si>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</si>
  <si>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</si>
  <si>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</si>
  <si>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</si>
  <si>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</si>
  <si>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</si>
  <si>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</si>
  <si>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</si>
  <si>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</si>
  <si>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</si>
  <si>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</si>
  <si>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</si>
  <si>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</si>
  <si>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</si>
  <si>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</si>
  <si>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</si>
  <si>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</si>
  <si>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</si>
  <si>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</si>
  <si>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</si>
  <si>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</si>
  <si>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</si>
  <si>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</si>
  <si>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</si>
  <si>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</si>
  <si>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</si>
  <si>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</si>
  <si>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</si>
  <si>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</si>
  <si>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</si>
  <si>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</si>
  <si>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</si>
  <si>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</si>
  <si>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</si>
  <si>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</si>
  <si>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</si>
  <si>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</si>
  <si>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</si>
  <si>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</si>
  <si>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</si>
  <si>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</si>
  <si>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</si>
  <si>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</si>
  <si>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</si>
  <si>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</si>
  <si>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</si>
  <si>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</si>
  <si>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</si>
  <si>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</si>
  <si>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</si>
  <si>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</si>
  <si>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</si>
  <si>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</si>
  <si>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</si>
  <si>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</si>
  <si>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</si>
  <si>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</si>
  <si>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</si>
  <si>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</si>
  <si>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</si>
  <si>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</si>
  <si>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</si>
  <si>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</si>
  <si>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</si>
  <si>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</si>
  <si>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</si>
  <si>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</si>
  <si>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</si>
  <si>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</si>
  <si>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</si>
  <si>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</si>
  <si>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</si>
  <si>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</si>
  <si>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</si>
  <si>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</si>
  <si>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</si>
  <si>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</si>
  <si>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</si>
  <si>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</si>
  <si>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</si>
  <si>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</si>
  <si>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</si>
  <si>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</si>
  <si>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</si>
  <si>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</si>
  <si>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</si>
  <si>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</si>
  <si>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</si>
  <si>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</si>
  <si>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</si>
  <si>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</si>
  <si>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</si>
  <si>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</si>
  <si>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</si>
  <si>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</si>
  <si>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</si>
  <si>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</si>
  <si>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</si>
  <si>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</si>
  <si>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</si>
  <si>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</si>
  <si>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</si>
  <si>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</si>
  <si>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</si>
  <si>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</si>
  <si>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</si>
  <si>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</si>
  <si>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</si>
  <si>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</si>
  <si>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</si>
  <si>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</si>
  <si>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</si>
  <si>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</si>
  <si>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</si>
  <si>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</si>
  <si>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</si>
  <si>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</si>
  <si>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</si>
  <si>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</si>
  <si>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</si>
  <si>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</si>
  <si>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</si>
  <si>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</si>
  <si>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</si>
  <si>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</si>
  <si>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</si>
  <si>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</si>
  <si>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</si>
  <si>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</si>
  <si>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</si>
  <si>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</si>
  <si>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</si>
  <si>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</si>
  <si>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</si>
  <si>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</si>
  <si>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</si>
  <si>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</si>
  <si>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</si>
  <si>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</si>
  <si>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</si>
  <si>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</si>
  <si>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</si>
  <si>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</si>
  <si>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</si>
  <si>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</si>
  <si>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</si>
  <si>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</si>
  <si>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</si>
  <si>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</si>
  <si>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</si>
  <si>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</si>
  <si>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</si>
  <si>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</si>
  <si>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</si>
  <si>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</si>
  <si>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</si>
  <si>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</si>
  <si>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</si>
  <si>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</si>
  <si>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</si>
  <si>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</si>
  <si>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</si>
  <si>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</si>
  <si>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</si>
  <si>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</si>
  <si>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</si>
  <si>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</si>
  <si>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</si>
  <si>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</si>
  <si>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</si>
  <si>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</si>
  <si>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</si>
  <si>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</si>
  <si>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</si>
  <si>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</si>
  <si>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</si>
  <si>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</si>
  <si>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</si>
  <si>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</si>
  <si>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</si>
  <si>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</si>
  <si>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</si>
  <si>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</si>
  <si>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</si>
  <si>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</si>
  <si>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</si>
  <si>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</si>
  <si>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</si>
  <si>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</si>
  <si>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</si>
  <si>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</si>
  <si>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</si>
  <si>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</si>
  <si>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</si>
  <si>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</si>
  <si>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</si>
  <si>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</si>
  <si>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</si>
  <si>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</si>
  <si>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</si>
  <si>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</si>
  <si>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</si>
  <si>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</si>
  <si>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</si>
  <si>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</si>
  <si>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</si>
  <si>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</si>
  <si>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</si>
  <si>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</si>
  <si>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</si>
  <si>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</si>
  <si>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</si>
  <si>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</si>
  <si>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</si>
  <si>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</si>
  <si>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</si>
  <si>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</si>
  <si>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</si>
  <si>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</si>
  <si>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</si>
  <si>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</si>
  <si>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</si>
  <si>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</si>
  <si>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</si>
  <si>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</si>
  <si>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</si>
  <si>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</si>
  <si>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</si>
  <si>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</si>
  <si>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</si>
  <si>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</si>
  <si>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</si>
  <si>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</si>
  <si>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</si>
  <si>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</si>
  <si>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</si>
  <si>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</si>
  <si>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</si>
  <si>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</si>
  <si>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</si>
  <si>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</si>
  <si>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</si>
  <si>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</si>
  <si>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</si>
  <si>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</si>
  <si>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</si>
  <si>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</si>
  <si>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</si>
  <si>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</si>
  <si>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</si>
  <si>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</si>
  <si>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</si>
  <si>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</si>
  <si>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</si>
  <si>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</si>
  <si>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</si>
  <si>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</si>
  <si>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</si>
  <si>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</si>
  <si>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</si>
  <si>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</si>
  <si>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</si>
  <si>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</si>
  <si>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</si>
  <si>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</si>
  <si>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</si>
  <si>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</si>
  <si>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</si>
  <si>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</si>
  <si>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</si>
  <si>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</si>
  <si>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</si>
  <si>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</si>
  <si>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</si>
  <si>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</si>
  <si>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</si>
  <si>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</si>
  <si>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</si>
  <si>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</si>
  <si>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</si>
  <si>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</si>
  <si>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</si>
  <si>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</si>
  <si>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</si>
  <si>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</si>
  <si>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</si>
  <si>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</si>
  <si>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</si>
  <si>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</si>
  <si>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</si>
  <si>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</si>
  <si>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</si>
  <si>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</si>
  <si>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</si>
  <si>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</si>
  <si>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</si>
  <si>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</si>
  <si>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</si>
  <si>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</si>
  <si>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</si>
  <si>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</si>
  <si>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</si>
  <si>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</si>
  <si>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</si>
  <si>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</si>
  <si>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</si>
  <si>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</si>
  <si>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</si>
  <si>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</si>
  <si>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</si>
  <si>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</si>
  <si>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</si>
  <si>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</si>
  <si>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</si>
  <si>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</si>
  <si>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</si>
  <si>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</si>
  <si>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</si>
  <si>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</si>
  <si>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</si>
  <si>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</si>
  <si>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</si>
  <si>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</si>
  <si>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</si>
  <si>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</si>
  <si>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</si>
  <si>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</si>
  <si>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</si>
  <si>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</si>
  <si>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</si>
  <si>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</si>
  <si>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</si>
  <si>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</si>
  <si>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</si>
  <si>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</si>
  <si>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</si>
  <si>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</si>
  <si>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</si>
  <si>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</si>
  <si>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</si>
  <si>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</si>
  <si>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</si>
  <si>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</si>
  <si>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</si>
  <si>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</si>
  <si>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</si>
  <si>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</si>
  <si>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</si>
  <si>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</si>
  <si>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</si>
  <si>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</si>
  <si>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</si>
  <si>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</si>
  <si>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</si>
  <si>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</si>
  <si>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</si>
  <si>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</si>
  <si>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</si>
  <si>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</si>
  <si>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</si>
  <si>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</si>
  <si>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</si>
  <si>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</si>
  <si>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</si>
  <si>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</si>
  <si>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</si>
  <si>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</si>
  <si>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</si>
  <si>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</si>
  <si>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</si>
  <si>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</si>
  <si>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</si>
  <si>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</si>
  <si>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</si>
  <si>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</si>
  <si>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</si>
  <si>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</si>
  <si>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</si>
  <si>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</si>
  <si>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</si>
  <si>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</si>
  <si>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</si>
  <si>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</si>
  <si>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</si>
  <si>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</si>
  <si>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</si>
  <si>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</si>
  <si>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</si>
  <si>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</si>
  <si>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</si>
  <si>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</si>
  <si>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</si>
  <si>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</si>
  <si>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</si>
  <si>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</si>
  <si>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</si>
  <si>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</si>
  <si>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</si>
  <si>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</si>
  <si>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</si>
  <si>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</si>
  <si>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</si>
  <si>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</si>
  <si>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</si>
  <si>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</si>
  <si>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</si>
  <si>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</si>
  <si>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</si>
  <si>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</si>
  <si>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</si>
  <si>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</si>
  <si>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</si>
  <si>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</si>
  <si>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</si>
  <si>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</si>
  <si>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</si>
  <si>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</si>
  <si>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</si>
  <si>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</si>
  <si>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</si>
  <si>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</si>
  <si>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</si>
  <si>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</si>
  <si>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</si>
  <si>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</si>
  <si>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</si>
  <si>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</si>
  <si>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</si>
  <si>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</si>
  <si>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</si>
  <si>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</si>
  <si>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</si>
  <si>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</si>
  <si>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</si>
  <si>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</si>
  <si>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</si>
  <si>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</si>
  <si>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</si>
  <si>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</si>
  <si>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</si>
  <si>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</si>
  <si>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</si>
  <si>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</si>
  <si>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</si>
  <si>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</si>
  <si>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</si>
  <si>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</si>
  <si>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</si>
  <si>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</si>
  <si>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</si>
  <si>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</si>
  <si>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</si>
  <si>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</si>
  <si>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</si>
  <si>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</si>
  <si>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</si>
  <si>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</si>
  <si>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</si>
  <si>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</si>
  <si>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</si>
  <si>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</si>
  <si>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</si>
  <si>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</si>
  <si>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</si>
  <si>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</si>
  <si>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</si>
  <si>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</si>
  <si>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</si>
  <si>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</si>
  <si>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</si>
  <si>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</si>
  <si>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</si>
  <si>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</si>
  <si>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</si>
  <si>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</si>
  <si>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</si>
  <si>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</si>
  <si>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</si>
  <si>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</si>
  <si>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</si>
  <si>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</si>
  <si>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</si>
  <si>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</si>
  <si>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</si>
  <si>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</si>
  <si>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</si>
  <si>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</si>
  <si>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</si>
  <si>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</si>
  <si>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</si>
  <si>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</si>
  <si>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</si>
  <si>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</si>
  <si>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</si>
  <si>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</si>
  <si>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</si>
  <si>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</si>
  <si>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</si>
  <si>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</si>
  <si>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</si>
  <si>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</si>
  <si>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</si>
  <si>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</si>
  <si>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</si>
  <si>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</si>
  <si>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</si>
  <si>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</si>
  <si>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</si>
  <si>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</si>
  <si>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</si>
  <si>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</si>
  <si>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</si>
  <si>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</si>
  <si>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</si>
  <si>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</si>
  <si>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</si>
  <si>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</si>
  <si>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</si>
  <si>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</si>
  <si>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</si>
  <si>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</si>
  <si>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</si>
  <si>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</si>
  <si>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</si>
  <si>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</si>
  <si>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</si>
  <si>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</si>
  <si>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</si>
  <si>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</si>
  <si>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</si>
  <si>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</si>
  <si>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</si>
  <si>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</si>
  <si>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</si>
  <si>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</si>
  <si>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</si>
  <si>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</si>
  <si>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</si>
  <si>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</si>
  <si>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</si>
  <si>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</si>
  <si>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</si>
  <si>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</si>
  <si>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</si>
  <si>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</si>
  <si>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</si>
  <si>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</si>
  <si>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</si>
  <si>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</si>
  <si>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</si>
  <si>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</si>
  <si>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</si>
  <si>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</si>
  <si>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</si>
  <si>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</si>
  <si>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</si>
  <si>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</si>
  <si>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</si>
  <si>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</si>
  <si>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</si>
  <si>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</si>
  <si>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</si>
  <si>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</si>
  <si>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</si>
  <si>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</si>
  <si>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</si>
  <si>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</si>
  <si>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</si>
  <si>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</si>
  <si>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</si>
  <si>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</si>
  <si>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</si>
  <si>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</si>
  <si>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</si>
  <si>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</si>
  <si>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</si>
  <si>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</si>
  <si>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</si>
  <si>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</si>
  <si>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</si>
  <si>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</si>
  <si>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</si>
  <si>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</si>
  <si>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</si>
  <si>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</si>
  <si>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</si>
  <si>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</si>
  <si>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</si>
  <si>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</si>
  <si>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</si>
  <si>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</si>
  <si>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</si>
  <si>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</si>
  <si>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</si>
  <si>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</si>
  <si>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</si>
  <si>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</si>
  <si>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</si>
  <si>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</si>
  <si>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</si>
  <si>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</si>
  <si>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</si>
  <si>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</si>
  <si>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</si>
  <si>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</si>
  <si>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</si>
  <si>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</si>
  <si>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</si>
  <si>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</si>
  <si>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</si>
  <si>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</si>
  <si>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</si>
  <si>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</si>
  <si>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</si>
  <si>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</si>
  <si>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</si>
  <si>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</si>
  <si>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</si>
  <si>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</si>
  <si>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</si>
  <si>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</si>
  <si>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</si>
  <si>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</si>
  <si>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</si>
  <si>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</si>
  <si>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</si>
  <si>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</si>
  <si>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</si>
  <si>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</si>
  <si>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</si>
  <si>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</si>
  <si>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</si>
  <si>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</si>
  <si>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</si>
  <si>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</si>
  <si>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</si>
  <si>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</si>
  <si>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</si>
  <si>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</si>
  <si>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</si>
  <si>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</si>
  <si>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</si>
  <si>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</si>
  <si>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</si>
  <si>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</si>
  <si>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</si>
  <si>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</si>
  <si>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</si>
  <si>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</si>
  <si>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</si>
  <si>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</si>
  <si>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</si>
  <si>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</si>
  <si>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</si>
  <si>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</si>
  <si>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</si>
  <si>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</si>
  <si>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</si>
  <si>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</si>
  <si>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</si>
  <si>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</si>
  <si>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</si>
  <si>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</si>
  <si>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</si>
  <si>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</si>
  <si>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</si>
  <si>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</si>
  <si>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</si>
  <si>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</si>
  <si>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</si>
  <si>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</si>
  <si>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</si>
  <si>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</si>
  <si>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</si>
  <si>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</si>
  <si>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</si>
  <si>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</si>
  <si>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</si>
  <si>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</si>
  <si>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</si>
  <si>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</si>
  <si>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</si>
  <si>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</si>
  <si>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</si>
  <si>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</si>
  <si>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</si>
  <si>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</si>
  <si>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</si>
  <si>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</si>
  <si>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</si>
  <si>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</si>
  <si>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</si>
  <si>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</si>
  <si>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</si>
  <si>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</si>
  <si>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</si>
  <si>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</si>
  <si>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</si>
  <si>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</si>
  <si>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</si>
  <si>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</si>
  <si>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</si>
  <si>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</si>
  <si>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</si>
  <si>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</si>
  <si>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</si>
  <si>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</si>
  <si>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</si>
  <si>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</si>
  <si>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</si>
  <si>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</si>
  <si>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</si>
  <si>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</si>
  <si>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</si>
  <si>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</si>
  <si>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</si>
  <si>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</si>
  <si>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</si>
  <si>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</si>
  <si>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</si>
  <si>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</si>
  <si>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</si>
  <si>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</si>
  <si>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</si>
  <si>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</si>
  <si>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</si>
  <si>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</si>
  <si>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</si>
  <si>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</si>
  <si>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</si>
  <si>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</si>
  <si>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</si>
  <si>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</si>
  <si>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</si>
  <si>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</si>
  <si>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</si>
  <si>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</si>
  <si>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</si>
  <si>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</si>
  <si>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</si>
  <si>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</si>
  <si>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</si>
  <si>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</si>
  <si>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</si>
  <si>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</si>
  <si>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</si>
  <si>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</si>
  <si>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</si>
  <si>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</si>
  <si>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</si>
  <si>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</si>
  <si>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</si>
  <si>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</si>
  <si>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</si>
  <si>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</si>
  <si>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</si>
  <si>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</si>
  <si>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</si>
  <si>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</si>
  <si>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</si>
  <si>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</si>
  <si>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</si>
  <si>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</si>
  <si>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</si>
  <si>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</si>
  <si>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</si>
  <si>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</si>
  <si>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</si>
  <si>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</si>
  <si>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</si>
  <si>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</si>
  <si>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</si>
  <si>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</si>
  <si>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</si>
  <si>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</si>
  <si>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</si>
  <si>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</si>
  <si>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</si>
  <si>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</si>
  <si>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</si>
  <si>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</si>
  <si>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</si>
  <si>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</si>
  <si>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</si>
  <si>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</si>
  <si>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</si>
  <si>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</si>
  <si>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</si>
  <si>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</si>
  <si>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</si>
  <si>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</si>
  <si>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</si>
  <si>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</si>
  <si>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</si>
  <si>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</si>
  <si>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</si>
  <si>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</si>
  <si>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</si>
  <si>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</si>
  <si>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</si>
  <si>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</si>
  <si>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</si>
  <si>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</si>
  <si>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</si>
  <si>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</si>
  <si>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</si>
  <si>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</si>
  <si>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</si>
  <si>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</si>
  <si>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</si>
  <si>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</si>
  <si>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</si>
  <si>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</si>
  <si>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</si>
  <si>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</si>
  <si>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</si>
  <si>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</si>
  <si>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</si>
  <si>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</si>
  <si>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</si>
  <si>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</si>
  <si>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</si>
  <si>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</si>
  <si>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</si>
  <si>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</si>
  <si>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</si>
  <si>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</si>
  <si>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</si>
  <si>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</si>
  <si>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</si>
  <si>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</si>
  <si>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</si>
  <si>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</si>
  <si>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</si>
  <si>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</si>
  <si>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</si>
  <si>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</si>
  <si>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</si>
  <si>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</si>
  <si>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</si>
  <si>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</si>
  <si>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</si>
  <si>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</si>
  <si>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</si>
  <si>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</si>
  <si>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</si>
  <si>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</si>
  <si>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</si>
  <si>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</si>
  <si>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</si>
  <si>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</si>
  <si>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</si>
  <si>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</si>
  <si>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</si>
  <si>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</si>
  <si>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</si>
  <si>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</si>
  <si>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</si>
  <si>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</si>
  <si>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</si>
  <si>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</si>
  <si>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</si>
  <si>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</si>
  <si>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</si>
  <si>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</si>
  <si>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</si>
  <si>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</si>
  <si>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</si>
  <si>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</si>
  <si>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</si>
  <si>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</si>
  <si>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</si>
  <si>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</si>
  <si>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</si>
  <si>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</si>
  <si>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</si>
  <si>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</si>
  <si>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</si>
  <si>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</si>
  <si>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</si>
  <si>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</si>
  <si>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</si>
  <si>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</si>
  <si>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</si>
  <si>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</si>
  <si>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</si>
  <si>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</si>
  <si>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</si>
  <si>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</si>
  <si>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</si>
  <si>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</si>
  <si>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</si>
  <si>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</si>
  <si>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</si>
  <si>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</si>
  <si>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</si>
  <si>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</si>
  <si>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</si>
  <si>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</si>
  <si>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</si>
  <si>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</si>
  <si>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</si>
  <si>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</si>
  <si>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</si>
  <si>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</si>
  <si>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</si>
  <si>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</si>
  <si>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</si>
  <si>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</si>
  <si>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</si>
  <si>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</si>
  <si>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</si>
  <si>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</si>
  <si>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</si>
  <si>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</si>
  <si>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</si>
  <si>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</si>
  <si>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</si>
  <si>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</si>
  <si>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</si>
  <si>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</si>
  <si>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</si>
  <si>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</si>
  <si>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</si>
  <si>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</si>
  <si>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</si>
  <si>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</si>
  <si>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</si>
  <si>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</si>
  <si>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</si>
  <si>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</si>
  <si>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</si>
  <si>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</si>
  <si>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</si>
  <si>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</si>
  <si>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</si>
  <si>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</si>
  <si>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</si>
  <si>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</si>
  <si>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</si>
  <si>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</si>
  <si>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</si>
  <si>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</si>
  <si>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</si>
  <si>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</si>
  <si>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</si>
  <si>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</si>
  <si>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</si>
  <si>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</si>
  <si>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</si>
  <si>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</si>
  <si>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</si>
  <si>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</si>
  <si>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</si>
  <si>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</si>
  <si>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</si>
  <si>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</si>
  <si>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</si>
  <si>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</si>
  <si>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</si>
  <si>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</si>
  <si>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</si>
  <si>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</si>
  <si>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</si>
  <si>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</si>
  <si>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</si>
  <si>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</si>
  <si>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</si>
  <si>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</si>
  <si>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</si>
  <si>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</si>
  <si>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</si>
  <si>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</si>
  <si>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</si>
  <si>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</si>
  <si>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</si>
  <si>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</si>
  <si>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</si>
  <si>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</si>
  <si>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</si>
  <si>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</si>
  <si>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</si>
  <si>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</si>
  <si>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</si>
  <si>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</si>
  <si>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</si>
  <si>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</si>
  <si>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</si>
  <si>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</si>
  <si>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</si>
  <si>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</si>
  <si>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</si>
  <si>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</si>
  <si>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</si>
  <si>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</si>
  <si>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</si>
  <si>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</si>
  <si>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</si>
  <si>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</si>
  <si>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</si>
  <si>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</si>
  <si>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</si>
  <si>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</si>
  <si>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</si>
  <si>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</si>
  <si>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</si>
  <si>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</si>
  <si>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</si>
  <si>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</si>
  <si>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</si>
  <si>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</si>
  <si>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</si>
  <si>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</si>
  <si>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</si>
  <si>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</si>
  <si>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</si>
  <si>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</si>
  <si>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</si>
  <si>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</si>
  <si>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</si>
  <si>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</si>
  <si>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</si>
  <si>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</si>
  <si>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</si>
  <si>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</si>
  <si>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</si>
  <si>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</si>
  <si>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</si>
  <si>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</si>
  <si>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</si>
  <si>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</si>
  <si>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</si>
  <si>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</si>
  <si>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</si>
  <si>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</si>
  <si>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</si>
  <si>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</si>
  <si>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</si>
  <si>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</si>
  <si>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</si>
  <si>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</si>
  <si>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</si>
  <si>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</si>
  <si>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</si>
  <si>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</si>
  <si>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</si>
  <si>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</si>
  <si>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</si>
  <si>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</si>
  <si>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</si>
  <si>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</si>
  <si>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</si>
  <si>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</si>
  <si>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</si>
  <si>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</si>
  <si>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</si>
  <si>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</si>
  <si>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</si>
  <si>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</si>
  <si>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</si>
  <si>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</si>
  <si>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</si>
  <si>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</si>
  <si>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</si>
  <si>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</si>
  <si>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</si>
  <si>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</si>
  <si>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</si>
  <si>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</si>
  <si>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</si>
  <si>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</si>
  <si>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</si>
  <si>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</si>
  <si>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</si>
  <si>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</si>
  <si>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</si>
  <si>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</si>
  <si>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</si>
  <si>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</si>
  <si>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</si>
  <si>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</si>
  <si>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</si>
  <si>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</si>
  <si>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</si>
  <si>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</si>
  <si>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</si>
  <si>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</si>
  <si>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</si>
  <si>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</si>
  <si>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</si>
  <si>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</si>
  <si>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</si>
  <si>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</si>
  <si>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</si>
  <si>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</si>
  <si>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</si>
  <si>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</si>
  <si>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</si>
  <si>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</si>
  <si>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</si>
  <si>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</si>
  <si>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</si>
  <si>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</si>
  <si>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</si>
  <si>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</si>
  <si>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</si>
  <si>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</si>
  <si>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</si>
  <si>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</si>
  <si>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</si>
  <si>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</si>
  <si>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</si>
  <si>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</si>
  <si>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</si>
  <si>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</si>
  <si>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</si>
  <si>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</si>
  <si>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</si>
  <si>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</si>
  <si>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</si>
  <si>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</si>
  <si>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</si>
  <si>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</si>
  <si>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</si>
  <si>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</si>
  <si>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</si>
  <si>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</si>
  <si>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</si>
  <si>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</si>
  <si>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</si>
  <si>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</si>
  <si>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</si>
  <si>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</si>
  <si>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</si>
  <si>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</si>
  <si>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</si>
  <si>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</si>
  <si>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</si>
  <si>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</si>
  <si>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</si>
  <si>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</si>
  <si>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</si>
  <si>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</si>
  <si>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</si>
  <si>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</si>
  <si>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</si>
  <si>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</si>
  <si>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</si>
  <si>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</si>
  <si>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</si>
  <si>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</si>
  <si>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</si>
  <si>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</si>
  <si>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</si>
  <si>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</si>
  <si>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</si>
  <si>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</si>
  <si>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</si>
  <si>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</si>
  <si>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</si>
  <si>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</si>
  <si>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</si>
  <si>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</si>
  <si>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</si>
  <si>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</si>
  <si>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</si>
  <si>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</si>
  <si>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</si>
  <si>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</si>
  <si>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</si>
  <si>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</si>
  <si>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</si>
  <si>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</si>
  <si>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</si>
  <si>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</si>
  <si>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</si>
  <si>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</si>
  <si>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</si>
  <si>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</si>
  <si>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</si>
  <si>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</si>
  <si>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</si>
  <si>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</si>
  <si>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</si>
  <si>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</si>
  <si>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</si>
  <si>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</si>
  <si>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</si>
  <si>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</si>
  <si>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</si>
  <si>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</si>
  <si>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</si>
  <si>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</si>
  <si>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</si>
  <si>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</si>
  <si>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</si>
  <si>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</si>
  <si>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</si>
  <si>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</si>
  <si>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</si>
  <si>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</si>
  <si>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</si>
  <si>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</si>
  <si>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</si>
  <si>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</si>
  <si>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</si>
  <si>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</si>
  <si>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</si>
  <si>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</si>
  <si>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</si>
  <si>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</si>
  <si>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</si>
  <si>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</si>
  <si>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</si>
  <si>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</si>
  <si>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</si>
  <si>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</si>
  <si>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</si>
  <si>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</si>
  <si>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</si>
  <si>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</si>
  <si>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</si>
  <si>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</si>
  <si>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</si>
  <si>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</si>
  <si>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</si>
  <si>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</si>
  <si>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</si>
  <si>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</si>
  <si>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</si>
  <si>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</si>
  <si>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</si>
  <si>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</si>
  <si>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</si>
  <si>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</si>
  <si>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</si>
  <si>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</si>
  <si>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</si>
  <si>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</si>
  <si>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</si>
  <si>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</si>
  <si>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</si>
  <si>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</si>
  <si>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</si>
  <si>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</si>
  <si>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</si>
  <si>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</si>
  <si>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</si>
  <si>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</si>
  <si>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</si>
  <si>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</si>
  <si>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</si>
  <si>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</si>
  <si>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</si>
  <si>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</si>
  <si>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</si>
  <si>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</si>
  <si>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</si>
  <si>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</si>
  <si>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</si>
  <si>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</si>
  <si>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</si>
  <si>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</si>
  <si>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</si>
  <si>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</si>
  <si>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</si>
  <si>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</si>
  <si>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</si>
  <si>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</si>
  <si>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</si>
  <si>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</si>
  <si>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</si>
  <si>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</si>
  <si>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</si>
  <si>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</si>
  <si>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</si>
  <si>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</si>
  <si>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</si>
  <si>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</si>
  <si>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</si>
  <si>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</si>
  <si>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</si>
  <si>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</si>
  <si>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</si>
  <si>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</si>
  <si>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</si>
  <si>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</si>
  <si>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</si>
  <si>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</si>
  <si>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</si>
  <si>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</si>
  <si>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</si>
  <si>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</si>
  <si>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</si>
  <si>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</si>
  <si>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</si>
  <si>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</si>
  <si>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</si>
  <si>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</si>
  <si>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</si>
  <si>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</si>
  <si>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</si>
  <si>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</si>
  <si>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</si>
  <si>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</si>
  <si>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</si>
  <si>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</si>
  <si>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</si>
  <si>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</si>
  <si>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</si>
  <si>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</si>
  <si>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</si>
  <si>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</si>
  <si>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</si>
  <si>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</si>
  <si>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</si>
  <si>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</si>
  <si>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</si>
  <si>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</si>
  <si>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</si>
  <si>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</si>
  <si>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</si>
  <si>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</si>
  <si>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</si>
  <si>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</si>
  <si>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</si>
  <si>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</si>
  <si>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</si>
  <si>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</si>
  <si>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</si>
  <si>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</si>
  <si>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</si>
  <si>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</si>
  <si>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</si>
  <si>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</si>
  <si>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</si>
  <si>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</si>
  <si>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</si>
  <si>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</si>
  <si>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</si>
  <si>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</si>
  <si>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</si>
  <si>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</si>
  <si>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</si>
  <si>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</si>
  <si>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</si>
  <si>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</si>
  <si>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</si>
  <si>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</si>
  <si>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</si>
  <si>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</si>
  <si>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</si>
  <si>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</si>
  <si>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</si>
  <si>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</si>
  <si>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</si>
  <si>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</si>
  <si>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</si>
  <si>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</si>
  <si>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</si>
  <si>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</si>
  <si>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</si>
  <si>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</si>
  <si>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</si>
  <si>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</si>
  <si>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</si>
  <si>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</si>
  <si>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</si>
  <si>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</si>
  <si>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</si>
  <si>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</si>
  <si>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</si>
  <si>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</si>
  <si>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</si>
  <si>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</si>
  <si>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</si>
  <si>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</si>
  <si>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</si>
  <si>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</si>
  <si>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</si>
  <si>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</si>
  <si>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</si>
  <si>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</si>
  <si>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</si>
  <si>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</si>
  <si>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</si>
  <si>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</si>
  <si>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</si>
  <si>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</si>
  <si>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</si>
  <si>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</si>
  <si>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</si>
  <si>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</si>
  <si>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</si>
  <si>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</si>
  <si>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</si>
  <si>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</si>
  <si>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</si>
  <si>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</si>
  <si>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</si>
  <si>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</si>
  <si>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</si>
  <si>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</si>
  <si>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</si>
  <si>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</si>
  <si>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</si>
  <si>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</si>
  <si>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</si>
  <si>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</si>
  <si>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</si>
  <si>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</si>
  <si>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</si>
  <si>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</si>
  <si>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</si>
  <si>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</si>
  <si>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</si>
  <si>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</si>
  <si>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</si>
  <si>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</si>
  <si>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</si>
  <si>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</si>
  <si>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</si>
  <si>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</si>
  <si>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</si>
  <si>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</si>
  <si>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</si>
  <si>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</si>
  <si>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</si>
  <si>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</si>
  <si>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</si>
  <si>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</si>
  <si>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</si>
  <si>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</si>
  <si>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</si>
  <si>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</si>
  <si>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</si>
  <si>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</si>
  <si>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</si>
  <si>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</si>
  <si>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</si>
  <si>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</si>
  <si>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</si>
  <si>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</si>
  <si>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</si>
  <si>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</si>
  <si>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</si>
  <si>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</si>
  <si>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</si>
  <si>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</si>
  <si>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</si>
  <si>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</si>
  <si>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</si>
  <si>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</si>
  <si>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</si>
  <si>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</si>
  <si>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</si>
  <si>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</si>
  <si>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</si>
  <si>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</si>
  <si>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</si>
  <si>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</si>
  <si>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</si>
  <si>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</si>
  <si>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</si>
  <si>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</si>
  <si>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</si>
  <si>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</si>
  <si>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</si>
  <si>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</si>
  <si>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</si>
  <si>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</si>
  <si>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</si>
  <si>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</si>
  <si>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</si>
  <si>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</si>
  <si>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</si>
  <si>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</si>
  <si>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</si>
  <si>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</si>
  <si>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</si>
  <si>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</si>
  <si>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</si>
  <si>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</si>
  <si>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</si>
  <si>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</si>
  <si>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</si>
  <si>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</si>
  <si>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</si>
  <si>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</si>
  <si>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</si>
  <si>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</si>
  <si>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</si>
  <si>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</si>
  <si>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</si>
  <si>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</si>
  <si>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</si>
  <si>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</si>
  <si>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</si>
  <si>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</si>
  <si>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</si>
  <si>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</si>
  <si>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</si>
  <si>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</si>
  <si>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</si>
  <si>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</si>
  <si>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</si>
  <si>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</si>
  <si>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</si>
  <si>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</si>
  <si>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</si>
  <si>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</si>
  <si>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</si>
  <si>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</si>
  <si>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</si>
  <si>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</si>
  <si>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</si>
  <si>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</si>
  <si>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</si>
  <si>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</si>
  <si>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</si>
  <si>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</si>
  <si>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</si>
  <si>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</si>
  <si>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</si>
  <si>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</si>
  <si>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</si>
  <si>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</si>
  <si>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</si>
  <si>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</si>
  <si>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</si>
  <si>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</si>
  <si>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</si>
  <si>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</si>
  <si>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</si>
  <si>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</si>
  <si>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</si>
  <si>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</si>
  <si>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</si>
  <si>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</si>
  <si>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</si>
  <si>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</si>
  <si>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</si>
  <si>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</si>
  <si>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</si>
  <si>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</si>
  <si>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</si>
  <si>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</si>
  <si>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</si>
  <si>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</si>
  <si>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</si>
  <si>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</si>
  <si>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</si>
  <si>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</si>
  <si>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</si>
  <si>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</si>
  <si>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</si>
  <si>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</si>
  <si>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</si>
  <si>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</si>
  <si>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</si>
  <si>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</si>
  <si>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</si>
  <si>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</si>
  <si>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</si>
  <si>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</si>
  <si>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</si>
  <si>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</si>
  <si>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</si>
  <si>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</si>
  <si>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</si>
  <si>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</si>
  <si>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</si>
  <si>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</si>
  <si>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</si>
  <si>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</si>
  <si>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</si>
  <si>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</si>
  <si>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</si>
  <si>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</si>
  <si>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</si>
  <si>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</si>
  <si>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</si>
  <si>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</si>
  <si>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</si>
  <si>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</si>
  <si>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</si>
  <si>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</si>
  <si>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</si>
  <si>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</si>
  <si>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</si>
  <si>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</si>
  <si>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</si>
  <si>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</si>
  <si>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</si>
  <si>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</si>
  <si>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</si>
  <si>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</si>
  <si>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</si>
  <si>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</si>
  <si>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</si>
  <si>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</si>
  <si>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</si>
  <si>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</si>
  <si>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</si>
  <si>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</si>
  <si>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</si>
  <si>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</si>
  <si>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</si>
  <si>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</si>
  <si>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</si>
  <si>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</si>
  <si>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</si>
  <si>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</si>
  <si>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</si>
  <si>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</si>
  <si>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</si>
  <si>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</si>
  <si>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</si>
  <si>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</si>
  <si>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</si>
  <si>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</si>
  <si>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</si>
  <si>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</si>
  <si>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</si>
  <si>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</si>
  <si>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</si>
  <si>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</si>
  <si>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</si>
  <si>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</si>
  <si>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</si>
  <si>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</si>
  <si>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</si>
  <si>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</si>
  <si>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</si>
  <si>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</si>
  <si>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</si>
  <si>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</si>
  <si>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</si>
  <si>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</si>
  <si>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</si>
  <si>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</si>
  <si>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</si>
  <si>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</si>
  <si>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</si>
  <si>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</si>
  <si>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</si>
  <si>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</si>
  <si>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</si>
  <si>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</si>
  <si>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</si>
  <si>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</si>
  <si>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</si>
  <si>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</si>
  <si>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</si>
  <si>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</si>
  <si>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</si>
  <si>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</si>
  <si>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</si>
  <si>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</si>
  <si>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</si>
  <si>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</si>
  <si>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</si>
  <si>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</si>
  <si>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</si>
  <si>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</si>
  <si>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</si>
  <si>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</si>
  <si>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</si>
  <si>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</si>
  <si>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</si>
  <si>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</si>
  <si>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</si>
  <si>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</si>
  <si>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</si>
  <si>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</si>
  <si>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</si>
  <si>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</si>
  <si>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</si>
  <si>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</si>
  <si>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</si>
  <si>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</si>
  <si>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</si>
  <si>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</si>
  <si>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</si>
  <si>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</si>
  <si>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</si>
  <si>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</si>
  <si>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</si>
  <si>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</si>
  <si>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</si>
  <si>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</si>
  <si>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</si>
  <si>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</si>
  <si>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</si>
  <si>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</si>
  <si>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</si>
  <si>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</si>
  <si>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</si>
  <si>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</si>
  <si>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</si>
  <si>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</si>
  <si>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</si>
  <si>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</si>
  <si>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</si>
  <si>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</si>
  <si>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</si>
  <si>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</si>
  <si>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</si>
  <si>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</si>
  <si>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</si>
  <si>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</si>
  <si>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</si>
  <si>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</si>
  <si>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</si>
  <si>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</si>
  <si>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</si>
  <si>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</si>
  <si>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</si>
  <si>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</si>
  <si>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</si>
  <si>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</si>
  <si>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</si>
  <si>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</si>
  <si>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</si>
  <si>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</si>
  <si>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</si>
  <si>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</si>
  <si>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</si>
  <si>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</si>
  <si>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</si>
  <si>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</si>
  <si>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</si>
  <si>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</si>
  <si>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</si>
  <si>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</si>
  <si>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</si>
  <si>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</si>
  <si>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</si>
  <si>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</si>
  <si>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</si>
  <si>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</si>
  <si>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</si>
  <si>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</si>
  <si>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</si>
  <si>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</si>
  <si>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</si>
  <si>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</si>
  <si>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</si>
  <si>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</si>
  <si>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</si>
  <si>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</si>
  <si>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</si>
  <si>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</si>
  <si>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</si>
  <si>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</si>
  <si>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</si>
  <si>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</si>
  <si>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</si>
  <si>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</si>
  <si>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</si>
  <si>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</si>
  <si>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</si>
  <si>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</si>
  <si>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</si>
  <si>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</si>
  <si>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</si>
  <si>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</si>
  <si>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</si>
  <si>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</si>
  <si>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</si>
  <si>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</si>
  <si>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</si>
  <si>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</si>
  <si>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</si>
  <si>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</si>
  <si>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</si>
  <si>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</si>
  <si>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</si>
  <si>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</si>
  <si>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</si>
  <si>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</si>
  <si>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</si>
  <si>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</si>
  <si>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</si>
  <si>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</si>
  <si>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</si>
  <si>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</si>
  <si>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</si>
  <si>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</si>
  <si>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</si>
  <si>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</si>
  <si>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</si>
  <si>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</si>
  <si>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</si>
  <si>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</si>
  <si>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</si>
  <si>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</si>
  <si>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</si>
  <si>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</si>
  <si>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</si>
  <si>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</si>
  <si>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</si>
  <si>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</si>
  <si>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</si>
  <si>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</si>
  <si>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</si>
  <si>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</si>
  <si>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</si>
  <si>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</si>
  <si>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</si>
  <si>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</si>
  <si>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</si>
  <si>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</si>
  <si>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</si>
  <si>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</si>
  <si>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</si>
  <si>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</si>
  <si>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</si>
  <si>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</si>
  <si>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</si>
  <si>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</si>
  <si>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</si>
  <si>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</si>
  <si>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</si>
  <si>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</si>
  <si>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</si>
  <si>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</si>
  <si>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</si>
  <si>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</si>
  <si>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</si>
  <si>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</si>
  <si>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</si>
  <si>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</si>
  <si>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</si>
  <si>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</si>
  <si>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</si>
  <si>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</si>
  <si>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</si>
  <si>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</si>
  <si>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</si>
  <si>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</si>
  <si>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</si>
  <si>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</si>
  <si>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</si>
  <si>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</si>
  <si>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</si>
  <si>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</si>
  <si>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</si>
  <si>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</si>
  <si>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</si>
  <si>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</si>
  <si>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</si>
  <si>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</si>
  <si>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</si>
  <si>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</si>
  <si>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</si>
  <si>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</si>
  <si>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</si>
  <si>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</si>
  <si>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</si>
  <si>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</si>
  <si>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</si>
  <si>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</si>
  <si>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</si>
  <si>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</si>
  <si>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</si>
  <si>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</si>
  <si>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</si>
  <si>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</si>
  <si>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</si>
  <si>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</si>
  <si>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</si>
  <si>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</si>
  <si>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</si>
  <si>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</si>
  <si>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</si>
  <si>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</si>
  <si>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</si>
  <si>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</si>
  <si>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</si>
  <si>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</si>
  <si>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</si>
  <si>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</si>
  <si>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</si>
  <si>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</si>
  <si>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</si>
  <si>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</si>
  <si>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</si>
  <si>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</si>
  <si>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</si>
  <si>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</si>
  <si>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</si>
  <si>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</si>
  <si>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</si>
  <si>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</si>
  <si>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</si>
  <si>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</si>
  <si>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</si>
  <si>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</si>
  <si>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</si>
  <si>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</si>
  <si>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</si>
  <si>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</si>
  <si>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</si>
  <si>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</si>
  <si>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</si>
  <si>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</si>
  <si>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</si>
  <si>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</si>
  <si>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</si>
  <si>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</si>
  <si>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</si>
  <si>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</si>
  <si>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</si>
  <si>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</si>
  <si>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</si>
  <si>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</si>
  <si>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</si>
  <si>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</si>
  <si>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</si>
  <si>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</si>
  <si>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</si>
  <si>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</si>
  <si>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</si>
  <si>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</si>
  <si>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</si>
  <si>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</si>
  <si>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</si>
  <si>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</si>
  <si>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</si>
  <si>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</si>
  <si>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</si>
  <si>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</si>
  <si>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</si>
  <si>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</si>
  <si>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</si>
  <si>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</si>
  <si>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</si>
  <si>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</si>
  <si>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</si>
  <si>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</si>
  <si>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</si>
  <si>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</si>
  <si>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</si>
  <si>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</si>
  <si>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</si>
  <si>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</si>
  <si>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</si>
  <si>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</si>
  <si>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</si>
  <si>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</si>
  <si>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</si>
  <si>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</si>
  <si>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</si>
  <si>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</si>
  <si>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</si>
  <si>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</si>
  <si>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</si>
  <si>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</si>
  <si>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</si>
  <si>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</si>
  <si>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</si>
  <si>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</si>
  <si>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</si>
  <si>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</si>
  <si>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</si>
  <si>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</si>
  <si>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</si>
  <si>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</si>
  <si>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</si>
  <si>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</si>
  <si>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</si>
  <si>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</si>
  <si>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</si>
  <si>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</si>
  <si>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</si>
  <si>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</si>
  <si>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</si>
  <si>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</si>
  <si>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</si>
  <si>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</si>
  <si>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</si>
  <si>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</si>
  <si>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</si>
  <si>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</si>
  <si>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</si>
  <si>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</si>
  <si>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</si>
  <si>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</si>
  <si>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</si>
  <si>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</si>
  <si>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</si>
  <si>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</si>
  <si>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</si>
  <si>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</si>
  <si>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</si>
  <si>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</si>
  <si>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</si>
  <si>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</si>
  <si>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</si>
  <si>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</si>
  <si>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</si>
  <si>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</si>
  <si>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</si>
  <si>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</si>
  <si>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</si>
  <si>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</si>
  <si>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</si>
  <si>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</si>
  <si>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</si>
  <si>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</si>
  <si>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</si>
  <si>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</si>
  <si>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</si>
  <si>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</si>
  <si>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</si>
  <si>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</si>
  <si>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</si>
  <si>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</si>
  <si>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</si>
  <si>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</si>
  <si>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</si>
  <si>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</si>
  <si>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</si>
  <si>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</si>
  <si>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</si>
  <si>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</si>
  <si>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</si>
  <si>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</si>
  <si>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</si>
  <si>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</si>
  <si>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</si>
  <si>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</si>
  <si>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</si>
  <si>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</si>
  <si>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</si>
  <si>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</si>
  <si>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</si>
  <si>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</si>
  <si>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</si>
  <si>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</si>
  <si>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</si>
  <si>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</si>
  <si>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</si>
  <si>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</si>
  <si>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</si>
  <si>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</si>
  <si>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</si>
  <si>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</si>
  <si>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</si>
  <si>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</si>
  <si>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</si>
  <si>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</si>
  <si>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</si>
  <si>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</si>
  <si>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</si>
  <si>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</si>
  <si>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</si>
  <si>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</si>
  <si>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</si>
  <si>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</si>
  <si>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</si>
  <si>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</si>
  <si>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</si>
  <si>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</si>
  <si>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</si>
  <si>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</si>
  <si>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</si>
  <si>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</si>
  <si>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</si>
  <si>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</si>
  <si>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</si>
  <si>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</si>
  <si>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</si>
  <si>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</si>
  <si>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</si>
  <si>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</si>
  <si>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</si>
  <si>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</si>
  <si>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</si>
  <si>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</si>
  <si>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</si>
  <si>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</si>
  <si>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</si>
  <si>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</si>
  <si>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</si>
  <si>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</si>
  <si>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</si>
  <si>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</si>
  <si>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</si>
  <si>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</si>
  <si>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</si>
  <si>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</si>
  <si>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</si>
  <si>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</si>
  <si>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</si>
  <si>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</si>
  <si>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</si>
  <si>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</si>
  <si>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</si>
  <si>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</si>
  <si>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</si>
  <si>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</si>
  <si>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</si>
  <si>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</si>
  <si>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</si>
  <si>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</si>
  <si>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</si>
  <si>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</si>
  <si>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</si>
  <si>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</si>
  <si>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</si>
  <si>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</si>
  <si>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</si>
  <si>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</si>
  <si>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</si>
  <si>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</si>
  <si>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</si>
  <si>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</si>
  <si>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</si>
  <si>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</si>
  <si>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</si>
  <si>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</si>
  <si>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</si>
  <si>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</si>
  <si>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</si>
  <si>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</si>
  <si>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</si>
  <si>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</si>
  <si>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</si>
  <si>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</si>
  <si>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</si>
  <si>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</si>
  <si>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</si>
  <si>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</si>
  <si>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</si>
  <si>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</si>
  <si>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</si>
  <si>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</si>
  <si>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</si>
  <si>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</si>
  <si>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</si>
  <si>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</si>
  <si>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</si>
  <si>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</si>
  <si>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</si>
  <si>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</si>
  <si>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</si>
  <si>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</si>
  <si>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</si>
  <si>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</si>
  <si>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</si>
  <si>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</si>
  <si>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</si>
  <si>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</si>
  <si>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</si>
  <si>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</si>
  <si>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</si>
  <si>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</si>
  <si>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</si>
  <si>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</si>
  <si>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</si>
  <si>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</si>
  <si>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</si>
  <si>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</si>
  <si>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</si>
  <si>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</si>
  <si>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</si>
  <si>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</si>
  <si>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</si>
  <si>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</si>
  <si>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</si>
  <si>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</si>
  <si>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</si>
  <si>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</si>
  <si>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</si>
  <si>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</si>
  <si>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</si>
  <si>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</si>
  <si>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</si>
  <si>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</si>
  <si>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</si>
  <si>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</si>
  <si>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</si>
  <si>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</si>
  <si>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</si>
  <si>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</si>
  <si>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</si>
  <si>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</si>
  <si>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</si>
  <si>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</si>
  <si>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</si>
  <si>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</si>
  <si>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</si>
  <si>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</si>
  <si>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</si>
  <si>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</si>
  <si>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</si>
  <si>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</si>
  <si>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</si>
  <si>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</si>
  <si>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</si>
  <si>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</si>
  <si>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</si>
  <si>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</si>
  <si>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</si>
  <si>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</si>
  <si>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</si>
  <si>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</si>
  <si>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</si>
  <si>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</si>
  <si>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</si>
  <si>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</si>
  <si>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</si>
  <si>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</si>
  <si>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</si>
  <si>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</si>
  <si>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</si>
  <si>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</si>
  <si>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</si>
  <si>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</si>
  <si>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</si>
  <si>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</si>
  <si>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</si>
  <si>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</si>
  <si>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</si>
  <si>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</si>
  <si>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</si>
  <si>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</si>
  <si>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</si>
  <si>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</si>
  <si>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</si>
  <si>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</si>
  <si>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</si>
  <si>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</si>
  <si>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</si>
  <si>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</si>
  <si>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</si>
  <si>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</si>
  <si>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</si>
  <si>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</si>
  <si>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</si>
  <si>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</si>
  <si>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</si>
  <si>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</si>
  <si>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</si>
  <si>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</si>
  <si>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</si>
  <si>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</si>
  <si>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</si>
  <si>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</si>
  <si>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</si>
  <si>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</si>
  <si>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</si>
  <si>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</si>
  <si>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</si>
  <si>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</si>
  <si>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</si>
  <si>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</si>
  <si>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</si>
  <si>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</si>
  <si>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</si>
  <si>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</si>
  <si>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</si>
  <si>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</si>
  <si>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</si>
  <si>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</si>
  <si>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</si>
  <si>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</si>
  <si>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</si>
  <si>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</si>
  <si>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</si>
  <si>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</si>
  <si>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</si>
  <si>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</si>
  <si>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</si>
  <si>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</si>
  <si>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</si>
  <si>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</si>
  <si>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</si>
  <si>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</si>
  <si>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</si>
  <si>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</si>
  <si>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</si>
  <si>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</si>
  <si>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</si>
  <si>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</si>
  <si>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</si>
  <si>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</si>
  <si>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</si>
  <si>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</si>
  <si>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</si>
  <si>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</si>
  <si>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</si>
  <si>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</si>
  <si>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</si>
  <si>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</si>
  <si>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</si>
  <si>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</si>
  <si>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</si>
  <si>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</si>
  <si>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</si>
  <si>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</si>
  <si>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</si>
  <si>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</si>
  <si>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</si>
  <si>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</si>
  <si>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</si>
  <si>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</si>
  <si>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</si>
  <si>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</si>
  <si>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</si>
  <si>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</si>
  <si>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</si>
  <si>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</si>
  <si>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</si>
  <si>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</si>
  <si>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</si>
  <si>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</si>
  <si>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</si>
  <si>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</si>
  <si>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</si>
  <si>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</si>
  <si>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</si>
  <si>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</si>
  <si>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</si>
  <si>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</si>
  <si>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</si>
  <si>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</si>
  <si>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</si>
  <si>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</si>
  <si>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</si>
  <si>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</si>
  <si>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</si>
  <si>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</si>
  <si>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</si>
  <si>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</si>
  <si>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</si>
  <si>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</si>
  <si>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</si>
  <si>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</si>
  <si>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</si>
  <si>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</si>
  <si>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</si>
  <si>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</si>
  <si>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</si>
  <si>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</si>
  <si>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</si>
  <si>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</si>
  <si>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</si>
  <si>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</si>
  <si>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</si>
  <si>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</si>
  <si>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</si>
  <si>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</si>
  <si>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</si>
  <si>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</si>
  <si>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</si>
  <si>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</si>
  <si>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</si>
  <si>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</si>
  <si>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</si>
  <si>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</si>
  <si>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</si>
  <si>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</si>
  <si>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</si>
  <si>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</si>
  <si>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</si>
  <si>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</si>
  <si>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</si>
  <si>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</si>
  <si>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</si>
  <si>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</si>
  <si>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</si>
  <si>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</si>
  <si>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</si>
  <si>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</si>
  <si>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</si>
  <si>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</si>
  <si>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</si>
  <si>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</si>
  <si>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</si>
  <si>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</si>
  <si>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</si>
  <si>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</si>
  <si>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</si>
  <si>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</si>
  <si>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</si>
  <si>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</si>
  <si>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</si>
  <si>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</si>
  <si>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</si>
  <si>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</si>
  <si>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</si>
  <si>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</si>
  <si>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</si>
  <si>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</si>
  <si>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</si>
  <si>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</si>
  <si>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</si>
  <si>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</si>
  <si>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</si>
  <si>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</si>
  <si>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</si>
  <si>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</si>
  <si>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</si>
  <si>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</si>
  <si>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</si>
  <si>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</si>
  <si>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</si>
  <si>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</si>
  <si>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</si>
  <si>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</si>
  <si>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</si>
  <si>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</si>
  <si>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</si>
  <si>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</si>
  <si>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</si>
  <si>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</si>
  <si>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</si>
  <si>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</si>
  <si>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</si>
  <si>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</si>
  <si>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</si>
  <si>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</si>
  <si>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</si>
  <si>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</si>
  <si>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</si>
  <si>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</si>
  <si>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</si>
  <si>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</si>
  <si>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</si>
  <si>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</si>
  <si>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</si>
  <si>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</si>
  <si>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</si>
  <si>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</si>
  <si>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</si>
  <si>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</si>
  <si>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</si>
  <si>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</si>
  <si>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</si>
  <si>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</si>
  <si>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</si>
  <si>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</si>
  <si>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</si>
  <si>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</si>
  <si>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</si>
  <si>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</si>
  <si>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</si>
  <si>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</si>
  <si>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</si>
  <si>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</si>
  <si>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</si>
  <si>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</si>
  <si>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</si>
  <si>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</si>
  <si>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</si>
  <si>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</si>
  <si>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</si>
  <si>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</si>
  <si>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</si>
  <si>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</si>
  <si>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</si>
  <si>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</si>
  <si>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</si>
  <si>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</si>
  <si>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</si>
  <si>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</si>
  <si>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</si>
  <si>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</si>
  <si>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</si>
  <si>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</si>
  <si>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</si>
  <si>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</si>
  <si>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</si>
  <si>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</si>
  <si>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</si>
  <si>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</si>
  <si>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</si>
  <si>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</si>
  <si>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</si>
  <si>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</si>
  <si>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</si>
  <si>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</si>
  <si>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</si>
  <si>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</si>
  <si>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</si>
  <si>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</si>
  <si>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</si>
  <si>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</si>
  <si>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</si>
  <si>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</si>
  <si>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</si>
  <si>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</si>
  <si>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</si>
  <si>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</si>
  <si>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</si>
  <si>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</si>
  <si>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</si>
  <si>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</si>
  <si>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</si>
  <si>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</si>
  <si>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</si>
  <si>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</si>
  <si>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</si>
  <si>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</si>
  <si>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</si>
  <si>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</si>
  <si>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</si>
  <si>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</si>
  <si>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</si>
  <si>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</si>
  <si>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</si>
  <si>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</si>
  <si>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</si>
  <si>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</si>
  <si>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</si>
  <si>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</si>
  <si>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</si>
  <si>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</si>
  <si>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</si>
  <si>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</si>
  <si>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</si>
  <si>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</si>
  <si>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</si>
  <si>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</si>
  <si>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</si>
  <si>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</si>
  <si>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</si>
  <si>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</si>
  <si>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</si>
  <si>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</si>
  <si>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</si>
  <si>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</si>
  <si>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</si>
  <si>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</si>
  <si>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</si>
  <si>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</si>
  <si>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</si>
  <si>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</si>
  <si>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</si>
  <si>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</si>
  <si>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</si>
  <si>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</si>
  <si>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</si>
  <si>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</si>
  <si>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</si>
  <si>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</si>
  <si>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</si>
  <si>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</si>
  <si>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</si>
  <si>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</si>
  <si>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</si>
  <si>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</si>
  <si>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</si>
  <si>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</si>
  <si>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</si>
  <si>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</si>
  <si>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</si>
  <si>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</si>
  <si>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</si>
  <si>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</si>
  <si>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</si>
  <si>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</si>
  <si>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</si>
  <si>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</si>
  <si>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</si>
  <si>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</si>
  <si>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</si>
  <si>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</si>
  <si>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</si>
  <si>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</si>
  <si>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</si>
  <si>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</si>
  <si>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</si>
  <si>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</si>
  <si>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</si>
  <si>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</si>
  <si>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</si>
  <si>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</si>
  <si>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</si>
  <si>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</si>
  <si>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</si>
  <si>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</si>
  <si>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</si>
  <si>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</si>
  <si>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</si>
  <si>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</si>
  <si>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</si>
  <si>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</si>
  <si>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</si>
  <si>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</si>
  <si>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</si>
  <si>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</si>
  <si>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</si>
  <si>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</si>
  <si>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</si>
  <si>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</si>
  <si>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</si>
  <si>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</si>
  <si>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</si>
  <si>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</si>
  <si>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</si>
  <si>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</si>
  <si>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</si>
  <si>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</si>
  <si>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</si>
  <si>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</si>
  <si>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</si>
  <si>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</si>
  <si>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</si>
  <si>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</si>
  <si>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</si>
  <si>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</si>
  <si>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</si>
  <si>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</si>
  <si>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</si>
  <si>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</si>
  <si>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</si>
  <si>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</si>
  <si>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</si>
  <si>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</si>
  <si>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</si>
  <si>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</si>
  <si>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</si>
  <si>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</si>
  <si>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</si>
  <si>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</si>
  <si>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</si>
  <si>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</si>
  <si>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</si>
  <si>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</si>
  <si>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</si>
  <si>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</si>
  <si>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</si>
  <si>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</si>
  <si>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</si>
  <si>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</si>
  <si>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</si>
  <si>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</si>
  <si>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</si>
  <si>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</si>
  <si>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</si>
  <si>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</si>
  <si>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</si>
  <si>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</si>
  <si>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</si>
  <si>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</si>
  <si>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</si>
  <si>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</si>
  <si>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</si>
  <si>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</si>
  <si>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</si>
  <si>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</si>
  <si>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</si>
  <si>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</si>
  <si>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</si>
  <si>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</si>
  <si>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</si>
  <si>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</si>
  <si>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</si>
  <si>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</si>
  <si>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</si>
  <si>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</si>
  <si>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</si>
  <si>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</si>
  <si>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</si>
  <si>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</si>
  <si>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</si>
  <si>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</si>
  <si>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</si>
  <si>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</si>
  <si>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</si>
  <si>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</si>
  <si>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</si>
  <si>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</si>
  <si>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</si>
  <si>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</si>
  <si>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</si>
  <si>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</si>
  <si>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</si>
  <si>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</si>
  <si>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</si>
  <si>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</si>
  <si>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</si>
  <si>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</si>
  <si>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</si>
  <si>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</si>
  <si>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</si>
  <si>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</si>
  <si>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</si>
  <si>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</si>
  <si>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</si>
  <si>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</si>
  <si>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</si>
  <si>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</si>
  <si>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</si>
  <si>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</si>
  <si>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</si>
  <si>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</si>
  <si>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</si>
  <si>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</si>
  <si>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</si>
  <si>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</si>
  <si>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</si>
  <si>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</si>
  <si>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</si>
  <si>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</si>
  <si>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</si>
  <si>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</si>
  <si>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</si>
  <si>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</si>
  <si>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</si>
  <si>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</si>
  <si>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</si>
  <si>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</si>
  <si>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</si>
  <si>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</si>
  <si>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</si>
  <si>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</si>
  <si>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</si>
  <si>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</si>
  <si>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</si>
  <si>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</si>
  <si>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</si>
  <si>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</si>
  <si>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</si>
  <si>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</si>
  <si>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</si>
  <si>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</si>
  <si>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</si>
  <si>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</si>
  <si>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</si>
  <si>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</si>
  <si>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</si>
  <si>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</si>
  <si>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</si>
  <si>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</si>
  <si>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</si>
  <si>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</si>
  <si>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</si>
  <si>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</si>
  <si>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</si>
  <si>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</si>
  <si>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</si>
  <si>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</si>
  <si>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</si>
  <si>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</si>
  <si>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</si>
  <si>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</si>
  <si>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</si>
  <si>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</si>
  <si>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</si>
  <si>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</si>
  <si>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</si>
  <si>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</si>
  <si>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</si>
  <si>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</si>
  <si>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</si>
  <si>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</si>
  <si>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</si>
  <si>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</si>
  <si>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</si>
  <si>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</si>
  <si>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</si>
  <si>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</si>
  <si>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</si>
  <si>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</si>
  <si>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</si>
  <si>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</si>
  <si>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</si>
  <si>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</si>
  <si>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</si>
  <si>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</si>
  <si>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</si>
  <si>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</si>
  <si>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</si>
  <si>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</si>
  <si>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</si>
  <si>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</si>
  <si>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</si>
  <si>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</si>
  <si>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</si>
  <si>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</si>
  <si>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</si>
  <si>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</si>
  <si>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</si>
  <si>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</si>
  <si>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</si>
  <si>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</si>
  <si>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</si>
  <si>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</si>
  <si>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</si>
  <si>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</si>
  <si>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</si>
  <si>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</si>
  <si>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</si>
  <si>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</si>
  <si>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</si>
  <si>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</si>
  <si>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</si>
  <si>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</si>
  <si>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</si>
  <si>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</si>
  <si>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</si>
  <si>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</si>
  <si>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</si>
  <si>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</si>
  <si>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</si>
  <si>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</si>
  <si>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</si>
  <si>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</si>
  <si>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</si>
  <si>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</si>
  <si>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</si>
  <si>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</si>
  <si>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</si>
  <si>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</si>
  <si>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</si>
  <si>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</si>
  <si>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</si>
  <si>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</si>
  <si>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</si>
  <si>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</si>
  <si>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</si>
  <si>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</si>
  <si>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</si>
  <si>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</si>
  <si>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</si>
  <si>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</si>
  <si>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</si>
  <si>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</si>
  <si>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</si>
  <si>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</si>
  <si>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</si>
  <si>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</si>
  <si>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</si>
  <si>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</si>
  <si>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</si>
  <si>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</si>
  <si>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</si>
  <si>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</si>
  <si>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</si>
  <si>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</si>
  <si>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</si>
  <si>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</si>
  <si>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</si>
  <si>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</si>
  <si>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</si>
  <si>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</si>
  <si>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</si>
  <si>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</si>
  <si>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</si>
  <si>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</si>
  <si>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</si>
  <si>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</si>
  <si>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</si>
  <si>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</si>
  <si>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</si>
  <si>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</si>
  <si>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</si>
  <si>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</si>
  <si>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</si>
  <si>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</si>
  <si>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</si>
  <si>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</si>
  <si>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</si>
  <si>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</si>
  <si>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</si>
  <si>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</si>
  <si>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</si>
  <si>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</si>
  <si>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</si>
  <si>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</si>
  <si>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</si>
  <si>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</si>
  <si>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</si>
  <si>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</si>
  <si>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</si>
  <si>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</si>
  <si>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</si>
  <si>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</si>
  <si>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</si>
  <si>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</si>
  <si>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</si>
  <si>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</si>
  <si>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</si>
  <si>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</si>
  <si>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</si>
  <si>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</si>
  <si>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</si>
  <si>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</si>
  <si>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</si>
  <si>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</si>
  <si>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</si>
  <si>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</si>
  <si>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</si>
  <si>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</si>
  <si>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</si>
  <si>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</si>
  <si>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</si>
  <si>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</si>
  <si>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</si>
  <si>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</si>
  <si>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</si>
  <si>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</si>
  <si>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</si>
  <si>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</si>
  <si>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</si>
  <si>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</si>
  <si>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</si>
  <si>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</si>
  <si>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</si>
  <si>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</si>
  <si>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</si>
  <si>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</si>
  <si>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</si>
  <si>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</si>
  <si>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</si>
  <si>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</si>
  <si>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</si>
  <si>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</si>
  <si>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</si>
  <si>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</si>
  <si>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</si>
  <si>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</si>
  <si>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</si>
  <si>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</si>
  <si>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</si>
  <si>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</si>
  <si>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</si>
  <si>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</si>
  <si>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</si>
  <si>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</si>
  <si>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</si>
  <si>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</si>
  <si>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</si>
  <si>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</si>
  <si>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</si>
  <si>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</si>
  <si>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</si>
  <si>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</si>
  <si>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</si>
  <si>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</si>
  <si>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</si>
  <si>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</si>
  <si>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</si>
  <si>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</si>
  <si>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</si>
  <si>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</si>
  <si>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</si>
  <si>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</si>
  <si>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</si>
  <si>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</si>
  <si>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</si>
  <si>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</si>
  <si>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</si>
  <si>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</si>
  <si>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</si>
  <si>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</si>
  <si>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</si>
  <si>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</si>
  <si>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</si>
  <si>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</si>
  <si>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</si>
  <si>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</si>
  <si>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</si>
  <si>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</si>
  <si>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</si>
  <si>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</si>
  <si>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</si>
  <si>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</si>
  <si>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</si>
  <si>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</si>
  <si>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</si>
  <si>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</si>
  <si>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</si>
  <si>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</si>
  <si>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</si>
  <si>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</si>
  <si>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</si>
  <si>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</si>
  <si>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</si>
  <si>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</si>
  <si>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</si>
  <si>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</si>
  <si>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</si>
  <si>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</si>
  <si>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</si>
  <si>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</si>
  <si>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</si>
  <si>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</si>
  <si>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</si>
  <si>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</si>
  <si>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</si>
  <si>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</si>
  <si>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</si>
  <si>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</si>
  <si>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</si>
  <si>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</si>
  <si>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</si>
  <si>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</si>
  <si>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</si>
  <si>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</si>
  <si>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</si>
  <si>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</si>
  <si>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</si>
  <si>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</si>
  <si>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</si>
  <si>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</si>
  <si>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</si>
  <si>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</si>
  <si>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</si>
  <si>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</si>
  <si>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</si>
  <si>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</si>
  <si>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</si>
  <si>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</si>
  <si>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</si>
  <si>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</si>
  <si>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</si>
  <si>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</si>
  <si>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</si>
  <si>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</si>
  <si>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</si>
  <si>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</si>
  <si>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</si>
  <si>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</si>
  <si>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</si>
  <si>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</si>
  <si>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</si>
  <si>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</si>
  <si>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</si>
  <si>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</si>
  <si>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</si>
  <si>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</si>
  <si>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</si>
  <si>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</si>
  <si>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</si>
  <si>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</si>
  <si>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</si>
  <si>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</si>
  <si>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</si>
  <si>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</si>
  <si>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</si>
  <si>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</si>
  <si>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</si>
  <si>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</si>
  <si>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</si>
  <si>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</si>
  <si>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</si>
  <si>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</si>
  <si>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</si>
  <si>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</si>
  <si>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</si>
  <si>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</si>
  <si>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</si>
  <si>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</si>
  <si>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</si>
  <si>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</si>
  <si>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</si>
  <si>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</si>
  <si>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</si>
  <si>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</si>
  <si>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</si>
  <si>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</si>
  <si>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</si>
  <si>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</si>
  <si>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</si>
  <si>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</si>
  <si>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</si>
  <si>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</si>
  <si>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</si>
  <si>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</si>
  <si>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</si>
  <si>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</si>
  <si>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</si>
  <si>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</si>
  <si>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</si>
  <si>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</si>
  <si>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</si>
  <si>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</si>
  <si>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</si>
  <si>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</si>
  <si>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</si>
  <si>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</si>
  <si>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</si>
  <si>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</si>
  <si>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</si>
  <si>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</si>
  <si>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</si>
  <si>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</si>
  <si>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</si>
  <si>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</si>
  <si>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</si>
  <si>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</si>
  <si>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</si>
  <si>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</si>
  <si>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</si>
  <si>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</si>
  <si>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</si>
  <si>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</si>
  <si>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</si>
  <si>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</si>
  <si>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</si>
  <si>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</si>
  <si>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</si>
  <si>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</si>
  <si>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</si>
  <si>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</si>
  <si>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</si>
  <si>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</si>
  <si>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</si>
  <si>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</si>
  <si>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</si>
  <si>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</si>
  <si>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</si>
  <si>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</si>
  <si>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</si>
  <si>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</si>
  <si>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</si>
  <si>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</si>
  <si>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</si>
  <si>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</si>
  <si>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</si>
  <si>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</si>
  <si>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</si>
  <si>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</si>
  <si>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</si>
  <si>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</si>
  <si>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</si>
  <si>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</si>
  <si>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</si>
  <si>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</si>
  <si>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</si>
  <si>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</si>
  <si>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</si>
  <si>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</si>
  <si>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</si>
  <si>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</si>
  <si>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</si>
  <si>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</si>
  <si>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</si>
  <si>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</si>
  <si>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</si>
  <si>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</si>
  <si>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</si>
  <si>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</si>
  <si>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</si>
  <si>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</si>
  <si>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</si>
  <si>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</si>
  <si>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</si>
  <si>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</si>
  <si>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</si>
  <si>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</si>
  <si>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</si>
  <si>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</si>
  <si>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</si>
  <si>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</si>
  <si>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</si>
  <si>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</si>
  <si>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</si>
  <si>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</si>
  <si>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</si>
  <si>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</si>
  <si>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</si>
  <si>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</si>
  <si>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</si>
  <si>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</si>
  <si>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</si>
  <si>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</si>
  <si>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</si>
  <si>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</si>
  <si>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</si>
  <si>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</si>
  <si>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</si>
  <si>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</si>
  <si>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</si>
  <si>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</si>
  <si>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</si>
  <si>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</si>
  <si>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</si>
  <si>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</si>
  <si>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</si>
  <si>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</si>
  <si>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</si>
  <si>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</si>
  <si>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</si>
  <si>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</si>
  <si>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</si>
  <si>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</si>
  <si>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</si>
  <si>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</si>
  <si>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</si>
  <si>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</si>
  <si>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</si>
  <si>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</si>
  <si>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</si>
  <si>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</si>
  <si>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</si>
  <si>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</si>
  <si>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</si>
  <si>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</si>
  <si>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</si>
  <si>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</si>
  <si>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</si>
  <si>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</si>
  <si>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</si>
  <si>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</si>
  <si>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</si>
  <si>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</si>
  <si>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</si>
  <si>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</si>
  <si>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</si>
  <si>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</si>
  <si>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</si>
  <si>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</si>
  <si>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</si>
  <si>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</si>
  <si>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</si>
  <si>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</si>
  <si>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</si>
  <si>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</si>
  <si>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</si>
  <si>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</si>
  <si>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</si>
  <si>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</si>
  <si>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</si>
  <si>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</si>
  <si>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</si>
  <si>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</si>
  <si>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</si>
  <si>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</si>
  <si>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</si>
  <si>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</si>
  <si>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</si>
  <si>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</si>
  <si>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</si>
  <si>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</si>
  <si>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</si>
  <si>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</si>
  <si>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</si>
  <si>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</si>
  <si>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</si>
  <si>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</si>
  <si>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</si>
  <si>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</si>
  <si>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</si>
  <si>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</si>
  <si>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</si>
  <si>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</si>
  <si>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</si>
  <si>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</si>
  <si>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</si>
  <si>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</si>
  <si>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</si>
  <si>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</si>
  <si>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</si>
  <si>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</si>
  <si>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</si>
  <si>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</si>
  <si>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</si>
  <si>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</si>
  <si>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</si>
  <si>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</si>
  <si>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</si>
  <si>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</si>
  <si>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</si>
  <si>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</si>
  <si>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</si>
  <si>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</si>
  <si>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</si>
  <si>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</si>
  <si>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</si>
  <si>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</si>
  <si>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</si>
  <si>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</si>
  <si>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</si>
  <si>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</si>
  <si>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</si>
  <si>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</si>
  <si>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</si>
  <si>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</si>
  <si>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</si>
  <si>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</si>
  <si>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</si>
  <si>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</si>
  <si>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</si>
  <si>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</si>
  <si>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</si>
  <si>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</si>
  <si>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</si>
  <si>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</si>
  <si>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</si>
  <si>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</si>
  <si>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</si>
  <si>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</si>
  <si>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</si>
  <si>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</si>
  <si>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</si>
  <si>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</si>
  <si>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</si>
  <si>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</si>
  <si>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</si>
  <si>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</si>
  <si>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</si>
  <si>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</si>
  <si>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</si>
  <si>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</si>
  <si>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</si>
  <si>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</si>
  <si>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</si>
  <si>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</si>
  <si>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</si>
  <si>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</si>
  <si>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</si>
  <si>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</si>
  <si>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</si>
  <si>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</si>
  <si>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</si>
  <si>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</si>
  <si>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</si>
  <si>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</si>
  <si>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</si>
  <si>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</si>
  <si>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</si>
  <si>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</si>
  <si>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</si>
  <si>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</si>
  <si>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</si>
  <si>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</si>
  <si>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</si>
  <si>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</si>
  <si>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</si>
  <si>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</si>
  <si>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</si>
  <si>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</si>
  <si>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</si>
  <si>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</si>
  <si>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</si>
  <si>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</si>
  <si>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</si>
  <si>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</si>
  <si>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</si>
  <si>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</si>
  <si>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</si>
  <si>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</si>
  <si>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</si>
  <si>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</si>
  <si>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</si>
  <si>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</si>
  <si>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</si>
  <si>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</si>
  <si>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</si>
  <si>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</si>
  <si>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</si>
  <si>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</si>
  <si>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</si>
  <si>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</si>
  <si>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</si>
  <si>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</si>
  <si>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</si>
  <si>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</si>
  <si>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</si>
  <si>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</si>
  <si>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</si>
  <si>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</si>
  <si>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</si>
  <si>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</si>
  <si>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</si>
  <si>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</si>
  <si>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</si>
  <si>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</si>
  <si>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</si>
  <si>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</si>
  <si>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</si>
  <si>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</si>
  <si>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</si>
  <si>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</si>
  <si>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</si>
  <si>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</si>
  <si>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</si>
  <si>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</si>
  <si>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</si>
  <si>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</si>
  <si>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</si>
  <si>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</si>
  <si>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</si>
  <si>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</si>
  <si>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</si>
  <si>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</si>
  <si>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</si>
  <si>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</si>
  <si>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</si>
  <si>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</si>
  <si>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</si>
  <si>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</si>
  <si>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</si>
  <si>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</si>
  <si>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</si>
  <si>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</si>
  <si>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</si>
  <si>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</si>
  <si>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</si>
  <si>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</si>
  <si>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</si>
  <si>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</si>
  <si>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</si>
  <si>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</si>
  <si>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</si>
  <si>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</si>
  <si>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</si>
  <si>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</si>
  <si>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</si>
  <si>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</si>
  <si>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</si>
  <si>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</si>
  <si>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</si>
  <si>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</si>
  <si>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</si>
  <si>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</si>
  <si>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</si>
  <si>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</si>
  <si>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</si>
  <si>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</si>
  <si>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</si>
  <si>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</si>
  <si>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</si>
  <si>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</si>
  <si>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</si>
  <si>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</si>
  <si>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</si>
  <si>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</si>
  <si>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</si>
  <si>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</si>
  <si>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</si>
  <si>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</si>
  <si>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</si>
  <si>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</si>
  <si>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</si>
  <si>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</si>
  <si>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</si>
  <si>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</si>
  <si>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</si>
  <si>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</si>
  <si>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</si>
  <si>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</si>
  <si>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</si>
  <si>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</si>
  <si>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</si>
  <si>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</si>
  <si>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</si>
  <si>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</si>
  <si>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</si>
  <si>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</si>
  <si>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</si>
  <si>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</si>
  <si>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</si>
  <si>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</si>
  <si>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</si>
  <si>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</si>
  <si>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</si>
  <si>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</si>
  <si>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</si>
  <si>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</si>
  <si>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</si>
  <si>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</si>
  <si>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</si>
  <si>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</si>
  <si>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</si>
  <si>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</si>
  <si>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</si>
  <si>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</si>
  <si>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</si>
  <si>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</si>
  <si>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</si>
  <si>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</si>
  <si>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</si>
  <si>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</si>
  <si>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</si>
  <si>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</si>
  <si>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</si>
  <si>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</si>
  <si>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</si>
  <si>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</si>
  <si>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</si>
  <si>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</si>
  <si>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</si>
  <si>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</si>
  <si>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</si>
  <si>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</si>
  <si>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</si>
  <si>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</si>
  <si>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</si>
  <si>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</si>
  <si>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</si>
  <si>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</si>
  <si>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</si>
  <si>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</si>
  <si>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</si>
  <si>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</si>
  <si>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</si>
  <si>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</si>
  <si>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</si>
  <si>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</si>
  <si>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</si>
  <si>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</si>
  <si>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</si>
  <si>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</si>
  <si>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</si>
  <si>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</si>
  <si>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</si>
  <si>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</si>
  <si>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</si>
  <si>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</si>
  <si>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</si>
  <si>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</si>
  <si>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</si>
  <si>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</si>
  <si>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</si>
  <si>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</si>
  <si>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</si>
  <si>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</si>
  <si>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</si>
  <si>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</si>
  <si>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</si>
  <si>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</si>
  <si>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</si>
  <si>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</si>
  <si>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</si>
  <si>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</si>
  <si>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</si>
  <si>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</si>
  <si>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</si>
  <si>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</si>
  <si>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</si>
  <si>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</si>
  <si>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</si>
  <si>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</si>
  <si>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</si>
  <si>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</si>
  <si>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</si>
  <si>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</si>
  <si>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</si>
  <si>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</si>
  <si>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</si>
  <si>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</si>
  <si>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</si>
  <si>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</si>
  <si>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</si>
  <si>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</si>
  <si>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</si>
  <si>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</si>
  <si>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</si>
  <si>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</si>
  <si>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</si>
  <si>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</si>
  <si>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</si>
  <si>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</si>
  <si>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</si>
  <si>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</si>
  <si>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</si>
  <si>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</si>
  <si>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</si>
  <si>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</si>
  <si>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</si>
  <si>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</si>
  <si>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</si>
  <si>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</si>
  <si>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</si>
  <si>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</si>
  <si>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</si>
  <si>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</si>
  <si>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</si>
  <si>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</si>
  <si>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</si>
  <si>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</si>
  <si>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</si>
  <si>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</si>
  <si>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</si>
  <si>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</si>
  <si>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</si>
  <si>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</si>
  <si>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</si>
  <si>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</si>
  <si>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</si>
  <si>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</si>
  <si>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</si>
  <si>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</si>
  <si>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</si>
  <si>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</si>
  <si>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</si>
  <si>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</si>
  <si>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</si>
  <si>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</si>
  <si>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</si>
  <si>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</si>
  <si>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</si>
  <si>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</si>
  <si>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</si>
  <si>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</si>
  <si>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</si>
  <si>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</si>
  <si>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</si>
  <si>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</si>
  <si>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</si>
  <si>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</si>
  <si>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</si>
  <si>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</si>
  <si>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</si>
  <si>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</si>
  <si>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</si>
  <si>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</si>
  <si>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</si>
  <si>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</si>
  <si>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</si>
  <si>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</si>
  <si>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</si>
  <si>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</si>
  <si>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</si>
  <si>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</si>
  <si>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</si>
  <si>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</si>
  <si>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</si>
  <si>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</si>
  <si>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</si>
  <si>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</si>
  <si>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</si>
  <si>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</si>
  <si>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</si>
  <si>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</si>
  <si>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</si>
  <si>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</si>
  <si>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</si>
  <si>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</si>
  <si>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</si>
  <si>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</si>
  <si>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</si>
  <si>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</si>
  <si>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</si>
  <si>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</si>
  <si>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</si>
  <si>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</si>
  <si>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</si>
  <si>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</si>
  <si>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</si>
  <si>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</si>
  <si>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</si>
  <si>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</si>
  <si>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</si>
  <si>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</si>
  <si>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</si>
  <si>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</si>
  <si>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</si>
  <si>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</si>
  <si>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</si>
  <si>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</si>
  <si>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</si>
  <si>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</si>
  <si>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</si>
  <si>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</si>
  <si>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</si>
  <si>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</si>
  <si>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</si>
  <si>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</si>
  <si>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</si>
  <si>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</si>
  <si>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</si>
  <si>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</si>
  <si>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</si>
  <si>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</si>
  <si>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</si>
  <si>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</si>
  <si>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</si>
  <si>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</si>
  <si>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</si>
  <si>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</si>
  <si>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</si>
  <si>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</si>
  <si>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</si>
  <si>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</si>
  <si>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</si>
  <si>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</si>
  <si>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</si>
  <si>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</si>
  <si>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</si>
  <si>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</si>
  <si>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</si>
  <si>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</si>
  <si>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</si>
  <si>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</si>
  <si>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</si>
  <si>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</si>
  <si>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</si>
  <si>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</si>
  <si>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</si>
  <si>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</si>
  <si>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</si>
  <si>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</si>
  <si>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</si>
  <si>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</si>
  <si>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</si>
  <si>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</si>
  <si>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</si>
  <si>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</si>
  <si>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</si>
  <si>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</si>
  <si>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</si>
  <si>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</si>
  <si>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</si>
  <si>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</si>
  <si>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</si>
  <si>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</si>
  <si>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</si>
  <si>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</si>
  <si>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</si>
  <si>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</si>
  <si>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</si>
  <si>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</si>
  <si>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</si>
  <si>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</si>
  <si>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</si>
  <si>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</si>
  <si>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</si>
  <si>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</si>
  <si>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</si>
  <si>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</si>
  <si>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</si>
  <si>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</si>
  <si>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</si>
  <si>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</si>
  <si>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</si>
  <si>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</si>
  <si>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</si>
  <si>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</si>
  <si>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</si>
  <si>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</si>
  <si>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</si>
  <si>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</si>
  <si>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</si>
  <si>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</si>
  <si>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</si>
  <si>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</si>
  <si>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</si>
  <si>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</si>
  <si>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</si>
  <si>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</si>
  <si>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</si>
  <si>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</si>
  <si>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</si>
  <si>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</si>
  <si>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</si>
  <si>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</si>
  <si>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</si>
  <si>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</si>
  <si>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</si>
  <si>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</si>
  <si>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</si>
  <si>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</si>
  <si>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</si>
  <si>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</si>
  <si>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</si>
  <si>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</si>
  <si>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</si>
  <si>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</si>
  <si>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</si>
  <si>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</si>
  <si>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</si>
  <si>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</si>
  <si>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</si>
  <si>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</si>
  <si>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</si>
  <si>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</si>
  <si>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</si>
  <si>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</si>
  <si>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</si>
  <si>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</si>
  <si>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</si>
  <si>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</si>
  <si>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</si>
  <si>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</si>
  <si>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</si>
  <si>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</si>
  <si>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</si>
  <si>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</si>
  <si>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</si>
  <si>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</si>
  <si>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</si>
  <si>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</si>
  <si>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</si>
  <si>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</si>
  <si>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</si>
  <si>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</si>
  <si>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</si>
  <si>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</si>
  <si>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</si>
  <si>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</si>
  <si>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</si>
  <si>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</si>
  <si>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</si>
  <si>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</si>
  <si>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</si>
  <si>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</si>
  <si>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</si>
  <si>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</si>
  <si>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</si>
  <si>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</si>
  <si>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</si>
  <si>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</si>
  <si>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</si>
  <si>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</si>
  <si>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</si>
  <si>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</si>
  <si>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</si>
  <si>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</si>
  <si>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</si>
  <si>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</si>
  <si>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</si>
  <si>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</si>
  <si>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</si>
  <si>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</si>
  <si>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</si>
  <si>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</si>
  <si>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</si>
  <si>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</si>
  <si>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</si>
  <si>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</si>
  <si>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</si>
  <si>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</si>
  <si>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</si>
  <si>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</si>
  <si>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</si>
  <si>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</si>
  <si>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</si>
  <si>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</si>
  <si>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</si>
  <si>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</si>
  <si>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</si>
  <si>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</si>
  <si>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</si>
  <si>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</si>
  <si>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</si>
  <si>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</si>
  <si>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</si>
  <si>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</si>
  <si>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</si>
  <si>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</si>
  <si>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</si>
  <si>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</si>
  <si>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</si>
  <si>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</si>
  <si>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</si>
  <si>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</si>
  <si>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</si>
  <si>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</si>
  <si>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</si>
  <si>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</si>
  <si>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</si>
  <si>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</si>
  <si>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</si>
  <si>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</si>
  <si>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</si>
  <si>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</si>
  <si>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</si>
  <si>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</si>
  <si>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</si>
  <si>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</si>
  <si>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</si>
  <si>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</si>
  <si>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</si>
  <si>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</si>
  <si>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</si>
  <si>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</si>
  <si>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</si>
  <si>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</si>
  <si>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</si>
  <si>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</si>
  <si>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</si>
  <si>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</si>
  <si>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</si>
  <si>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</si>
  <si>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</si>
  <si>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</si>
  <si>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</si>
  <si>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</si>
  <si>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</si>
  <si>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</si>
  <si>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</si>
  <si>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</si>
  <si>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</si>
  <si>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</si>
  <si>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</si>
  <si>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</si>
  <si>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</si>
  <si>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</si>
  <si>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</si>
  <si>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</si>
  <si>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</si>
  <si>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</si>
  <si>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</si>
  <si>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</si>
  <si>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</si>
  <si>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</si>
  <si>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</si>
  <si>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</si>
  <si>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</si>
  <si>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</si>
  <si>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</si>
  <si>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</si>
  <si>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</si>
  <si>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</si>
  <si>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</si>
  <si>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</si>
  <si>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</si>
  <si>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</si>
  <si>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</si>
  <si>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</si>
  <si>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</si>
  <si>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</si>
  <si>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</si>
  <si>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</si>
  <si>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</si>
  <si>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</si>
  <si>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</si>
  <si>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</si>
  <si>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</si>
  <si>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</si>
  <si>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</si>
  <si>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</si>
  <si>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</si>
  <si>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</si>
  <si>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</si>
  <si>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</si>
  <si>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</si>
  <si>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</si>
  <si>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</si>
  <si>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</si>
  <si>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</si>
  <si>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</si>
  <si>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</si>
  <si>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</si>
  <si>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</si>
  <si>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</si>
  <si>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</si>
  <si>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</si>
  <si>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</si>
  <si>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</si>
  <si>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</si>
  <si>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</si>
  <si>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</si>
  <si>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</si>
  <si>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</si>
  <si>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</si>
  <si>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</si>
  <si>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</si>
  <si>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</si>
  <si>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</si>
  <si>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</si>
  <si>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</si>
  <si>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</si>
  <si>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</si>
  <si>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</si>
  <si>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</si>
  <si>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</si>
  <si>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</si>
  <si>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</si>
  <si>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</si>
  <si>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</si>
  <si>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</si>
  <si>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</si>
  <si>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</si>
  <si>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</si>
  <si>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</si>
  <si>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</si>
  <si>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</si>
  <si>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</si>
  <si>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</si>
  <si>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</si>
  <si>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</si>
  <si>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</si>
  <si>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</si>
  <si>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</si>
  <si>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</si>
  <si>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</si>
  <si>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</si>
  <si>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</si>
  <si>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</si>
  <si>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</si>
  <si>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</si>
  <si>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</si>
  <si>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</si>
  <si>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</si>
  <si>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</si>
  <si>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</si>
  <si>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</si>
  <si>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</si>
  <si>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</si>
  <si>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</si>
  <si>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</si>
  <si>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</si>
  <si>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</si>
  <si>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</si>
  <si>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</si>
  <si>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</si>
  <si>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</si>
  <si>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</si>
  <si>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</si>
  <si>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</si>
  <si>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</si>
  <si>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</si>
  <si>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</si>
  <si>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</si>
  <si>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</si>
  <si>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</si>
  <si>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</si>
  <si>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</si>
  <si>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</si>
  <si>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</si>
  <si>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</si>
  <si>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</si>
  <si>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</si>
  <si>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</si>
  <si>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</si>
  <si>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</si>
  <si>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</si>
  <si>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</si>
  <si>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</si>
  <si>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</si>
  <si>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</si>
  <si>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</si>
  <si>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</si>
  <si>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</si>
  <si>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</si>
  <si>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</si>
  <si>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</si>
  <si>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</si>
  <si>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</si>
  <si>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</si>
  <si>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</si>
  <si>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</si>
  <si>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</si>
  <si>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</si>
  <si>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</si>
  <si>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</si>
  <si>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</si>
  <si>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</si>
  <si>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</si>
  <si>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</si>
  <si>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</si>
  <si>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</si>
  <si>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</si>
  <si>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</si>
  <si>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</si>
  <si>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</si>
  <si>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</si>
  <si>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</si>
  <si>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</si>
  <si>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</si>
  <si>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</si>
  <si>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</si>
  <si>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</si>
  <si>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</si>
  <si>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</si>
  <si>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</si>
  <si>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</si>
  <si>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</si>
  <si>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</si>
  <si>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</si>
  <si>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</si>
  <si>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</si>
  <si>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</si>
  <si>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</si>
  <si>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</si>
  <si>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</si>
  <si>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</si>
  <si>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</si>
  <si>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</si>
  <si>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</si>
  <si>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</si>
  <si>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</si>
  <si>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</si>
  <si>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</si>
  <si>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</si>
  <si>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</si>
  <si>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</si>
  <si>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</si>
  <si>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</si>
  <si>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</si>
  <si>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</si>
  <si>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</si>
  <si>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</si>
  <si>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</si>
  <si>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</si>
  <si>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</si>
  <si>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</si>
  <si>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</si>
  <si>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</si>
  <si>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</si>
  <si>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</si>
  <si>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</si>
  <si>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</si>
  <si>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</si>
  <si>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</si>
  <si>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</si>
  <si>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</si>
  <si>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</si>
  <si>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</si>
  <si>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</si>
  <si>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</si>
  <si>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</si>
  <si>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</si>
  <si>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</si>
  <si>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</si>
  <si>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</si>
  <si>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</si>
  <si>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</si>
  <si>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</si>
  <si>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</si>
  <si>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</si>
  <si>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</si>
  <si>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</si>
  <si>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</si>
  <si>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</si>
  <si>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</si>
  <si>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</si>
  <si>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</si>
  <si>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</si>
  <si>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</si>
  <si>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</si>
  <si>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</si>
  <si>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</si>
  <si>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</si>
  <si>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</si>
  <si>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</si>
  <si>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</si>
  <si>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</si>
  <si>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</si>
  <si>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</si>
  <si>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</si>
  <si>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</si>
  <si>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</si>
  <si>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</si>
  <si>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</si>
  <si>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</si>
  <si>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</si>
  <si>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</si>
  <si>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</si>
  <si>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</si>
  <si>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</si>
  <si>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</si>
  <si>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</si>
  <si>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</si>
  <si>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</si>
  <si>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</si>
  <si>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</si>
  <si>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</si>
  <si>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</si>
  <si>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</si>
  <si>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</si>
  <si>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</si>
  <si>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</si>
  <si>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</si>
  <si>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</si>
  <si>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</si>
  <si>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</si>
  <si>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</si>
  <si>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</si>
  <si>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</si>
  <si>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</si>
  <si>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</si>
  <si>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</si>
  <si>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</si>
  <si>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</si>
  <si>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</si>
  <si>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</si>
  <si>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</si>
  <si>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</si>
  <si>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</si>
  <si>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</si>
  <si>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</si>
  <si>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</si>
  <si>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</si>
  <si>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</si>
  <si>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</si>
  <si>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</si>
  <si>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</si>
  <si>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</si>
  <si>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</si>
  <si>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</si>
  <si>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</si>
  <si>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</si>
  <si>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</si>
  <si>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</si>
  <si>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</si>
  <si>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</si>
  <si>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</si>
  <si>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</si>
  <si>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</si>
  <si>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</si>
  <si>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</si>
  <si>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</si>
  <si>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</si>
  <si>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</si>
  <si>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</si>
  <si>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</si>
  <si>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</si>
  <si>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</si>
  <si>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</si>
  <si>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</si>
  <si>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</si>
  <si>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</si>
  <si>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</si>
  <si>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</si>
  <si>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</si>
  <si>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</si>
  <si>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</si>
  <si>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</si>
  <si>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</si>
  <si>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</si>
  <si>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</si>
  <si>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</si>
  <si>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</si>
  <si>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</si>
  <si>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</si>
  <si>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</si>
  <si>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</si>
  <si>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</si>
  <si>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</si>
  <si>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</si>
  <si>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</si>
  <si>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</si>
  <si>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</si>
  <si>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</si>
  <si>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</si>
  <si>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</si>
  <si>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</si>
  <si>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</si>
  <si>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</si>
  <si>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</si>
  <si>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</si>
  <si>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</si>
  <si>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</si>
  <si>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</si>
  <si>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</si>
  <si>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</si>
  <si>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</si>
  <si>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</si>
  <si>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</si>
  <si>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</si>
  <si>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</si>
  <si>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</si>
  <si>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</si>
  <si>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</si>
  <si>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</si>
  <si>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</si>
  <si>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</si>
  <si>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</si>
  <si>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</si>
  <si>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</si>
  <si>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</si>
  <si>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</si>
  <si>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</si>
  <si>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</si>
  <si>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</si>
  <si>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</si>
  <si>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</si>
  <si>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</si>
  <si>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</si>
  <si>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</si>
  <si>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</si>
  <si>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</si>
  <si>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</si>
  <si>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</si>
  <si>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</si>
  <si>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</si>
  <si>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</si>
  <si>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</si>
  <si>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</si>
  <si>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</si>
  <si>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</si>
  <si>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</si>
  <si>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</si>
  <si>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</si>
  <si>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</si>
  <si>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</si>
  <si>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</si>
  <si>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</si>
  <si>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</si>
  <si>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</si>
  <si>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</si>
  <si>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</si>
  <si>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</si>
  <si>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</si>
  <si>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</si>
  <si>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</si>
  <si>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</si>
  <si>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</si>
  <si>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</si>
  <si>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</si>
  <si>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</si>
  <si>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</si>
  <si>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</si>
  <si>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</si>
  <si>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</si>
  <si>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</si>
  <si>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</si>
  <si>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</si>
  <si>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</si>
  <si>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</si>
  <si>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</si>
  <si>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</si>
  <si>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</si>
  <si>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</si>
  <si>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</si>
  <si>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</si>
  <si>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</si>
  <si>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</si>
  <si>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</si>
  <si>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</si>
  <si>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</si>
  <si>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</si>
  <si>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</si>
  <si>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</si>
  <si>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</si>
  <si>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</si>
  <si>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</si>
  <si>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</si>
  <si>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</si>
  <si>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</si>
  <si>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</si>
  <si>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</si>
  <si>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</si>
  <si>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</si>
  <si>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</si>
  <si>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</si>
  <si>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</si>
  <si>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</si>
  <si>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</si>
  <si>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</si>
  <si>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</si>
  <si>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</si>
  <si>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</si>
  <si>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</si>
  <si>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</si>
  <si>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</si>
  <si>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</si>
  <si>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</si>
  <si>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</si>
  <si>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</si>
  <si>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</si>
  <si>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</si>
  <si>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</si>
  <si>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</si>
  <si>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</si>
  <si>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</si>
  <si>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</si>
  <si>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</si>
  <si>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</si>
  <si>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</si>
  <si>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</si>
  <si>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</si>
  <si>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</si>
  <si>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</si>
  <si>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</si>
  <si>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</si>
  <si>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</si>
  <si>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</si>
  <si>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</si>
  <si>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</si>
  <si>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</si>
  <si>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</si>
  <si>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</si>
  <si>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</si>
  <si>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</si>
  <si>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</si>
  <si>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</si>
  <si>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</si>
  <si>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</si>
  <si>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</si>
  <si>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</si>
  <si>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</si>
  <si>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</si>
  <si>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</si>
  <si>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</si>
  <si>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</si>
  <si>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</si>
  <si>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</si>
  <si>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</si>
  <si>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</si>
  <si>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</si>
  <si>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</si>
  <si>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</si>
  <si>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</si>
  <si>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</si>
  <si>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</si>
  <si>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</si>
  <si>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</si>
  <si>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</si>
  <si>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</si>
  <si>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</si>
  <si>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</si>
  <si>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</si>
  <si>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</si>
  <si>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</si>
  <si>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</si>
  <si>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</si>
  <si>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</si>
  <si>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</si>
  <si>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</si>
  <si>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</si>
  <si>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</si>
  <si>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</si>
  <si>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</si>
  <si>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</si>
  <si>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</si>
  <si>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</si>
  <si>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</si>
  <si>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</si>
  <si>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</si>
  <si>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</si>
  <si>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</si>
  <si>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</si>
  <si>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</si>
  <si>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</si>
  <si>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</si>
  <si>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</si>
  <si>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</si>
  <si>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</si>
  <si>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</si>
  <si>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</si>
  <si>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</si>
  <si>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</si>
  <si>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</si>
  <si>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</si>
  <si>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</si>
  <si>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</si>
  <si>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</si>
  <si>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</si>
  <si>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</si>
  <si>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</si>
  <si>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</si>
  <si>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</si>
  <si>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</si>
  <si>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</si>
  <si>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</si>
  <si>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</si>
  <si>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</si>
  <si>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</si>
  <si>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</si>
  <si>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</si>
  <si>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</si>
  <si>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</si>
  <si>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</si>
  <si>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</si>
  <si>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</si>
  <si>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</si>
  <si>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</si>
  <si>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</si>
  <si>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</si>
  <si>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</si>
  <si>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</si>
  <si>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</si>
  <si>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</si>
  <si>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</si>
  <si>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</si>
  <si>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</si>
  <si>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</si>
  <si>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</si>
  <si>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</si>
  <si>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</si>
  <si>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</si>
  <si>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</si>
  <si>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</si>
  <si>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</si>
  <si>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</si>
  <si>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</si>
  <si>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</si>
  <si>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</si>
  <si>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</si>
  <si>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</si>
  <si>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</si>
  <si>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</si>
  <si>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</si>
  <si>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</si>
  <si>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</si>
  <si>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</si>
  <si>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</si>
  <si>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</si>
  <si>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</si>
  <si>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</si>
  <si>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</si>
  <si>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</si>
  <si>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</si>
  <si>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</si>
  <si>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</si>
  <si>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</si>
  <si>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</si>
  <si>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</si>
  <si>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</si>
  <si>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</si>
  <si>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</si>
  <si>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</si>
  <si>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</si>
  <si>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</si>
  <si>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</si>
  <si>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</si>
  <si>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</si>
  <si>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</si>
  <si>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</si>
  <si>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</si>
  <si>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</si>
  <si>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</si>
  <si>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</si>
  <si>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</si>
  <si>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</si>
  <si>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</si>
  <si>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</si>
  <si>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</si>
  <si>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</si>
  <si>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</si>
  <si>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</si>
  <si>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</si>
  <si>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</si>
  <si>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</si>
  <si>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</si>
  <si>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</si>
  <si>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</si>
  <si>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</si>
  <si>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</si>
  <si>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</si>
  <si>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</si>
  <si>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</si>
  <si>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</si>
  <si>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</si>
  <si>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</si>
  <si>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</si>
  <si>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</si>
  <si>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</si>
  <si>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</si>
  <si>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</si>
  <si>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</si>
  <si>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</si>
  <si>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</si>
  <si>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</si>
  <si>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</si>
  <si>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</si>
  <si>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</si>
  <si>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</si>
  <si>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</si>
  <si>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</si>
  <si>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</si>
  <si>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</si>
  <si>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</si>
  <si>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</si>
  <si>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</si>
  <si>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</si>
  <si>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</si>
  <si>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</si>
  <si>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</si>
  <si>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</si>
  <si>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</si>
  <si>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</si>
  <si>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</si>
  <si>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</si>
  <si>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</si>
  <si>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</si>
  <si>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</si>
  <si>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</si>
  <si>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</si>
  <si>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</si>
  <si>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</si>
  <si>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</si>
  <si>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</si>
  <si>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</si>
  <si>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</si>
  <si>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</si>
  <si>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</si>
  <si>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</si>
  <si>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</si>
  <si>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</si>
  <si>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</si>
  <si>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</si>
  <si>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</si>
  <si>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</si>
  <si>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</si>
  <si>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</si>
  <si>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</si>
  <si>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</si>
  <si>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</si>
  <si>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</si>
  <si>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</si>
  <si>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</si>
  <si>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</si>
  <si>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</si>
  <si>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</si>
  <si>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</si>
  <si>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</si>
  <si>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</si>
  <si>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</si>
  <si>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</si>
  <si>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</si>
  <si>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</si>
  <si>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</si>
  <si>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</si>
  <si>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</si>
  <si>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</si>
  <si>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</si>
  <si>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</si>
  <si>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</si>
  <si>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</si>
  <si>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</si>
  <si>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</si>
  <si>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</si>
  <si>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</si>
  <si>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</si>
  <si>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</si>
  <si>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</si>
  <si>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</si>
  <si>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</si>
  <si>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</si>
  <si>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</si>
  <si>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</si>
  <si>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</si>
  <si>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</si>
  <si>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</si>
  <si>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</si>
  <si>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</si>
  <si>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</si>
  <si>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</si>
  <si>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</si>
  <si>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</si>
  <si>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</si>
  <si>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</si>
  <si>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</si>
  <si>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</si>
  <si>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</si>
  <si>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</si>
  <si>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</si>
  <si>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</si>
  <si>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</si>
  <si>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</si>
  <si>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</si>
  <si>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</si>
  <si>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</si>
  <si>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</si>
  <si>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</si>
  <si>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</si>
  <si>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</si>
  <si>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</si>
  <si>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</si>
  <si>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</si>
  <si>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</si>
  <si>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</si>
  <si>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</si>
  <si>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</si>
  <si>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</si>
  <si>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</si>
  <si>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</si>
  <si>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</si>
  <si>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</si>
  <si>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</si>
  <si>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</si>
  <si>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</si>
  <si>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</si>
  <si>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</si>
  <si>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</si>
  <si>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</si>
  <si>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</si>
  <si>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</si>
  <si>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</si>
  <si>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</si>
  <si>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</si>
  <si>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</si>
  <si>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</si>
  <si>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</si>
  <si>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</si>
  <si>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</si>
  <si>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</si>
  <si>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</si>
  <si>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</si>
  <si>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</si>
  <si>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</si>
  <si>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</si>
  <si>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</si>
  <si>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</si>
  <si>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</si>
  <si>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</si>
  <si>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</si>
  <si>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</si>
  <si>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</si>
  <si>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</si>
  <si>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</si>
  <si>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</si>
  <si>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</si>
  <si>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</si>
  <si>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</si>
  <si>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</si>
  <si>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</si>
  <si>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</si>
  <si>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</si>
  <si>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</si>
  <si>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</si>
  <si>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</si>
  <si>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</si>
  <si>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</si>
  <si>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</si>
  <si>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</si>
  <si>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</si>
  <si>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</si>
  <si>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</si>
  <si>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</si>
  <si>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</si>
  <si>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</si>
  <si>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</si>
  <si>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</si>
  <si>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</si>
  <si>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</si>
  <si>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</si>
  <si>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</si>
  <si>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</si>
  <si>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</si>
  <si>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</si>
  <si>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</si>
  <si>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</si>
  <si>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</si>
  <si>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</si>
  <si>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</si>
  <si>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</si>
  <si>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</si>
  <si>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</si>
  <si>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</si>
  <si>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</si>
  <si>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</si>
  <si>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</si>
  <si>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</si>
  <si>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</si>
  <si>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</si>
  <si>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</si>
  <si>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</si>
  <si>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</si>
  <si>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</si>
  <si>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</si>
  <si>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</si>
  <si>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</si>
  <si>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</si>
  <si>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</si>
  <si>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</si>
  <si>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</si>
  <si>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</si>
  <si>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</si>
  <si>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</si>
  <si>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</si>
  <si>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</si>
  <si>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</si>
  <si>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</si>
  <si>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</si>
  <si>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</si>
  <si>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</si>
  <si>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</si>
  <si>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</si>
  <si>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</si>
  <si>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</si>
  <si>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</si>
  <si>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</si>
  <si>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</si>
  <si>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</si>
  <si>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</si>
  <si>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</si>
  <si>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</si>
  <si>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</si>
  <si>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</si>
  <si>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</si>
  <si>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</si>
  <si>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</si>
  <si>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</si>
  <si>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</si>
  <si>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</si>
  <si>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</si>
  <si>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</si>
  <si>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</si>
  <si>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</si>
  <si>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</si>
  <si>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</si>
  <si>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</si>
  <si>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</si>
  <si>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</si>
  <si>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</si>
  <si>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</si>
  <si>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</si>
  <si>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</si>
  <si>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</si>
  <si>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</si>
  <si>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</si>
  <si>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</si>
  <si>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</si>
  <si>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</si>
  <si>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</si>
  <si>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</si>
  <si>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</si>
  <si>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</si>
  <si>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</si>
  <si>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</si>
  <si>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</si>
  <si>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</si>
  <si>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</si>
  <si>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</si>
  <si>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</si>
  <si>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</si>
  <si>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</si>
  <si>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</si>
  <si>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</si>
  <si>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</si>
  <si>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</si>
  <si>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</si>
  <si>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</si>
  <si>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</si>
  <si>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</si>
  <si>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</si>
  <si>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</si>
  <si>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</si>
  <si>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</si>
  <si>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</si>
  <si>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</si>
  <si>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</si>
  <si>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</si>
  <si>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</si>
  <si>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</si>
  <si>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</si>
  <si>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</si>
  <si>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</si>
  <si>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</si>
  <si>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</si>
  <si>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</si>
  <si>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</si>
  <si>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</si>
  <si>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</si>
  <si>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</si>
  <si>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</si>
  <si>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</si>
  <si>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</si>
  <si>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</si>
  <si>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</si>
  <si>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</si>
  <si>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</si>
  <si>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</si>
  <si>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</si>
  <si>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</si>
  <si>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</si>
  <si>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</si>
  <si>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</si>
  <si>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</si>
  <si>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</si>
  <si>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</si>
  <si>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</si>
  <si>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</si>
  <si>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</si>
  <si>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</si>
  <si>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</si>
  <si>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</si>
  <si>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</si>
  <si>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</si>
  <si>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</si>
  <si>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</si>
  <si>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</si>
  <si>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</si>
  <si>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</si>
  <si>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</si>
  <si>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</si>
  <si>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</si>
  <si>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</si>
  <si>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</si>
  <si>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</si>
  <si>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</si>
  <si>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</si>
  <si>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</si>
  <si>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</si>
  <si>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</si>
  <si>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</si>
  <si>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</si>
  <si>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</si>
  <si>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</si>
  <si>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</si>
  <si>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</si>
  <si>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</si>
  <si>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</si>
  <si>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</si>
  <si>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</si>
  <si>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</si>
  <si>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</si>
  <si>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</si>
  <si>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</si>
  <si>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</si>
  <si>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</si>
  <si>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</si>
  <si>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</si>
  <si>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</si>
  <si>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</si>
  <si>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</si>
  <si>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</si>
  <si>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</si>
  <si>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</si>
  <si>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</si>
  <si>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</si>
  <si>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</si>
  <si>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</si>
  <si>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</si>
  <si>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</si>
  <si>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</si>
  <si>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</si>
  <si>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</si>
  <si>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</si>
  <si>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</si>
  <si>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</si>
  <si>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</si>
  <si>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</si>
  <si>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</si>
  <si>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</si>
  <si>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</si>
  <si>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</si>
  <si>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</si>
  <si>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</si>
  <si>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</si>
  <si>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</si>
  <si>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</si>
  <si>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</si>
  <si>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</si>
  <si>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</si>
  <si>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</si>
  <si>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</si>
  <si>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</si>
  <si>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</si>
  <si>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</si>
  <si>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</si>
  <si>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</si>
  <si>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</si>
  <si>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</si>
  <si>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</si>
  <si>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</si>
  <si>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</si>
  <si>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</si>
  <si>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</si>
  <si>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</si>
  <si>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</si>
  <si>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</si>
  <si>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</si>
  <si>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</si>
  <si>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</si>
  <si>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</si>
  <si>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</si>
  <si>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</si>
  <si>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</si>
  <si>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</si>
  <si>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</si>
  <si>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</si>
  <si>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</si>
  <si>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</si>
  <si>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</si>
  <si>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</si>
  <si>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</si>
  <si>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</si>
  <si>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</si>
  <si>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</si>
  <si>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</si>
  <si>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</si>
  <si>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</si>
  <si>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</si>
  <si>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</si>
  <si>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</si>
  <si>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</si>
  <si>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</si>
  <si>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</si>
  <si>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</si>
  <si>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</si>
  <si>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</si>
  <si>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</si>
  <si>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</si>
  <si>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</si>
  <si>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</si>
  <si>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</si>
  <si>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</si>
  <si>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</si>
  <si>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</si>
  <si>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</si>
  <si>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</si>
  <si>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</si>
  <si>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</si>
  <si>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</si>
  <si>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</si>
  <si>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</si>
  <si>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</si>
  <si>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</si>
  <si>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</si>
  <si>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</si>
  <si>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</si>
  <si>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</si>
  <si>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</si>
  <si>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</si>
  <si>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</si>
  <si>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</si>
  <si>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</si>
  <si>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</si>
  <si>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</si>
  <si>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</si>
  <si>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</si>
  <si>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</si>
  <si>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</si>
  <si>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</si>
  <si>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</si>
  <si>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</si>
  <si>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</si>
  <si>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</si>
  <si>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</si>
  <si>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</si>
  <si>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</si>
  <si>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</si>
  <si>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</si>
  <si>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</si>
  <si>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</si>
  <si>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</si>
  <si>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</si>
  <si>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</si>
  <si>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</si>
  <si>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</si>
  <si>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</si>
  <si>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</si>
  <si>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</si>
  <si>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</si>
  <si>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</si>
  <si>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</si>
  <si>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</si>
  <si>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</si>
  <si>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</si>
  <si>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</si>
  <si>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</si>
  <si>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</si>
  <si>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</si>
  <si>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</si>
  <si>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</si>
  <si>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</si>
  <si>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</si>
  <si>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</si>
  <si>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</si>
  <si>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</si>
  <si>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</si>
  <si>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</si>
  <si>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</si>
  <si>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</si>
  <si>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</si>
  <si>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</si>
  <si>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</si>
  <si>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</si>
  <si>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</si>
  <si>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</si>
  <si>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</si>
  <si>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</si>
  <si>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</si>
  <si>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</si>
  <si>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</si>
  <si>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</si>
  <si>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</si>
  <si>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</si>
  <si>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</si>
  <si>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</si>
  <si>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</si>
  <si>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</si>
  <si>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</si>
  <si>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</si>
  <si>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</si>
  <si>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</si>
  <si>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</si>
  <si>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</si>
  <si>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</si>
  <si>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</si>
  <si>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</si>
  <si>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</si>
  <si>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</si>
  <si>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</si>
  <si>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</si>
  <si>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</si>
  <si>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</si>
  <si>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</si>
  <si>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</si>
  <si>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</si>
  <si>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</si>
  <si>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</si>
  <si>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</si>
  <si>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</si>
  <si>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</si>
  <si>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</si>
  <si>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</si>
  <si>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</si>
  <si>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</si>
  <si>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</si>
  <si>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</si>
  <si>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</si>
  <si>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</si>
  <si>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</si>
  <si>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</si>
  <si>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</si>
  <si>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</si>
  <si>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</si>
  <si>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</si>
  <si>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</si>
  <si>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</si>
  <si>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</si>
  <si>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</si>
  <si>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</si>
  <si>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</si>
  <si>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</si>
  <si>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</si>
  <si>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</si>
  <si>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</si>
  <si>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</si>
  <si>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</si>
  <si>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</si>
  <si>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</si>
  <si>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</si>
  <si>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</si>
  <si>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</si>
  <si>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</si>
  <si>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</si>
  <si>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</si>
  <si>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</si>
  <si>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</si>
  <si>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</si>
  <si>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</si>
  <si>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</si>
  <si>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</si>
  <si>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</si>
  <si>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</si>
  <si>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</si>
  <si>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</si>
  <si>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</si>
  <si>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</si>
  <si>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</si>
  <si>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</si>
  <si>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</si>
  <si>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</si>
  <si>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</si>
  <si>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</si>
  <si>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</si>
  <si>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</si>
  <si>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</si>
  <si>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</si>
  <si>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</si>
  <si>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</si>
  <si>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</si>
  <si>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</si>
  <si>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</si>
  <si>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</si>
  <si>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</si>
  <si>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</si>
  <si>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</si>
  <si>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</si>
  <si>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</si>
  <si>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</si>
  <si>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</si>
  <si>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</si>
  <si>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</si>
  <si>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</si>
  <si>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</si>
  <si>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</si>
  <si>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</si>
  <si>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</si>
  <si>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</si>
  <si>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</si>
  <si>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</si>
  <si>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</si>
  <si>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</si>
  <si>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</si>
  <si>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</si>
  <si>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</si>
  <si>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</si>
  <si>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</si>
  <si>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</si>
  <si>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</si>
  <si>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</si>
  <si>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</si>
  <si>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</si>
  <si>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</si>
  <si>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</si>
  <si>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</si>
  <si>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</si>
  <si>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</si>
  <si>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</si>
  <si>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</si>
  <si>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</si>
  <si>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</si>
  <si>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</si>
  <si>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</si>
  <si>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</si>
  <si>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</si>
  <si>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</si>
  <si>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</si>
  <si>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</si>
  <si>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</si>
  <si>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</si>
  <si>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</si>
  <si>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</si>
  <si>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</si>
  <si>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</si>
  <si>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</si>
  <si>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</si>
  <si>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</si>
  <si>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</si>
  <si>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</si>
  <si>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</si>
  <si>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</si>
  <si>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</si>
  <si>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</si>
  <si>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</si>
  <si>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</si>
  <si>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</si>
  <si>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</si>
  <si>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</si>
  <si>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</si>
  <si>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</si>
  <si>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</si>
  <si>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</si>
  <si>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</si>
  <si>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</si>
  <si>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</si>
  <si>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</si>
  <si>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</si>
  <si>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</si>
  <si>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</si>
  <si>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</si>
  <si>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</si>
  <si>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</si>
  <si>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</si>
  <si>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</si>
  <si>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</si>
  <si>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</si>
  <si>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</si>
  <si>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</si>
  <si>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</si>
  <si>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</si>
  <si>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</si>
  <si>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</si>
  <si>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</si>
  <si>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</si>
  <si>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</si>
  <si>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</si>
  <si>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</si>
  <si>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</si>
  <si>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</si>
  <si>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</si>
  <si>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</si>
  <si>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</si>
  <si>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</si>
  <si>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</si>
  <si>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</si>
  <si>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</si>
  <si>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</si>
  <si>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</si>
  <si>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</si>
  <si>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</si>
  <si>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</si>
  <si>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</si>
  <si>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</si>
  <si>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</si>
  <si>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</si>
  <si>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</si>
  <si>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</si>
  <si>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</si>
  <si>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</si>
  <si>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</si>
  <si>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</si>
  <si>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</si>
  <si>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</si>
  <si>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</si>
  <si>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</si>
  <si>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</si>
  <si>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</si>
  <si>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</si>
  <si>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</si>
  <si>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</si>
  <si>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</si>
  <si>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</si>
  <si>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</si>
  <si>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</si>
  <si>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</si>
  <si>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</si>
  <si>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</si>
  <si>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</si>
  <si>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</si>
  <si>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</si>
  <si>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</si>
  <si>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</si>
  <si>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</si>
  <si>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</si>
  <si>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</si>
  <si>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</si>
  <si>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</si>
  <si>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</si>
  <si>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</si>
  <si>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</si>
  <si>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</si>
  <si>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</si>
  <si>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</si>
  <si>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</si>
  <si>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</si>
  <si>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</si>
  <si>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</si>
  <si>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</si>
  <si>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</si>
  <si>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</si>
  <si>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</si>
  <si>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</si>
  <si>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</si>
  <si>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</si>
  <si>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</si>
  <si>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</si>
  <si>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</si>
  <si>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</si>
  <si>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</si>
  <si>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</si>
  <si>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</si>
  <si>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</si>
  <si>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</si>
  <si>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</si>
  <si>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</si>
  <si>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</si>
  <si>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</si>
  <si>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</si>
  <si>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</si>
  <si>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</si>
  <si>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</si>
  <si>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</si>
  <si>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</si>
  <si>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</si>
  <si>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</si>
  <si>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</si>
  <si>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</si>
  <si>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</si>
  <si>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</si>
  <si>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</si>
  <si>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</si>
  <si>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</si>
  <si>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</si>
  <si>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</si>
  <si>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</si>
  <si>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</si>
  <si>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</si>
  <si>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</si>
  <si>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</si>
  <si>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</si>
  <si>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</si>
  <si>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</si>
  <si>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</si>
  <si>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</si>
  <si>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</si>
  <si>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</si>
  <si>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</si>
  <si>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</si>
  <si>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</si>
  <si>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</si>
  <si>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</si>
  <si>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</si>
  <si>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</si>
  <si>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</si>
  <si>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</si>
  <si>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</si>
  <si>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</si>
  <si>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</si>
  <si>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</si>
  <si>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</si>
  <si>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</si>
  <si>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</si>
  <si>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</si>
  <si>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</si>
  <si>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</si>
  <si>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</si>
  <si>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</si>
  <si>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</si>
  <si>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</si>
  <si>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</si>
  <si>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</si>
  <si>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</si>
  <si>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</si>
  <si>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</si>
  <si>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</si>
  <si>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</si>
  <si>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</si>
  <si>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</si>
  <si>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</si>
  <si>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</si>
  <si>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</si>
  <si>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</si>
  <si>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</si>
  <si>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</si>
  <si>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</si>
  <si>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</si>
  <si>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</si>
  <si>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</si>
  <si>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</si>
  <si>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</si>
  <si>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</si>
  <si>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</si>
  <si>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</si>
  <si>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</si>
  <si>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</si>
  <si>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</si>
  <si>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</si>
  <si>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</si>
  <si>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</si>
  <si>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</si>
  <si>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</si>
  <si>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</si>
  <si>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</si>
  <si>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</si>
  <si>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</si>
  <si>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</si>
  <si>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</si>
  <si>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</si>
  <si>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</si>
  <si>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</si>
  <si>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</si>
  <si>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</si>
  <si>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</si>
  <si>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</si>
  <si>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</si>
  <si>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</si>
  <si>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</si>
  <si>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</si>
  <si>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</si>
  <si>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</si>
  <si>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</si>
  <si>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</si>
  <si>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</si>
  <si>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</si>
  <si>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</si>
  <si>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</si>
  <si>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</si>
  <si>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</si>
  <si>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</si>
  <si>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</si>
  <si>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</si>
  <si>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</si>
  <si>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</si>
  <si>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</si>
  <si>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</si>
  <si>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</si>
  <si>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</si>
  <si>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</si>
  <si>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</si>
  <si>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</si>
  <si>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</si>
  <si>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</si>
  <si>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</si>
  <si>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</si>
  <si>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</si>
  <si>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</si>
  <si>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</si>
  <si>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</si>
  <si>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</si>
  <si>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</si>
  <si>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</si>
  <si>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</si>
  <si>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</si>
  <si>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</si>
  <si>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</si>
  <si>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</si>
  <si>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</si>
  <si>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</si>
  <si>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</si>
  <si>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</si>
  <si>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</si>
  <si>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</si>
  <si>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</si>
  <si>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</si>
  <si>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</si>
  <si>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</si>
  <si>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</si>
  <si>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</si>
  <si>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</si>
  <si>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</si>
  <si>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</si>
  <si>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</si>
  <si>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</si>
  <si>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</si>
  <si>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</si>
  <si>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</si>
  <si>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</si>
  <si>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</si>
  <si>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</si>
  <si>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</si>
  <si>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</si>
  <si>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</si>
  <si>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</si>
  <si>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</si>
  <si>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</si>
  <si>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</si>
  <si>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</si>
  <si>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</si>
  <si>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</si>
  <si>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</si>
  <si>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</si>
  <si>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</si>
  <si>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</si>
  <si>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</si>
  <si>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</si>
  <si>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</si>
  <si>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</si>
  <si>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</si>
  <si>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</si>
  <si>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</si>
  <si>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</si>
  <si>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</si>
  <si>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</si>
  <si>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</si>
  <si>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</si>
  <si>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</si>
  <si>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</si>
  <si>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</si>
  <si>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</si>
  <si>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</si>
  <si>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</si>
  <si>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</si>
  <si>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</si>
  <si>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</si>
  <si>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</si>
  <si>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</si>
  <si>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</si>
  <si>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</si>
  <si>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</si>
  <si>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</si>
  <si>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</si>
  <si>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</si>
  <si>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</si>
  <si>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</si>
  <si>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</si>
  <si>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</si>
  <si>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</si>
  <si>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</si>
  <si>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</si>
  <si>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</si>
  <si>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</si>
  <si>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</si>
  <si>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</si>
  <si>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</si>
  <si>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</si>
  <si>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</si>
  <si>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</si>
  <si>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</si>
  <si>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</si>
  <si>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</si>
  <si>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</si>
  <si>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</si>
  <si>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</si>
  <si>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</si>
  <si>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</si>
  <si>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</si>
  <si>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</si>
  <si>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</si>
  <si>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</si>
  <si>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</si>
  <si>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</si>
  <si>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</si>
  <si>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</si>
  <si>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</si>
  <si>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</si>
  <si>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</si>
  <si>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</si>
  <si>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</si>
  <si>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</si>
  <si>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</si>
  <si>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</si>
  <si>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</si>
  <si>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</si>
  <si>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</si>
  <si>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</si>
  <si>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</si>
  <si>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</si>
  <si>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</si>
  <si>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</si>
  <si>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</si>
  <si>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</si>
  <si>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</si>
  <si>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</si>
  <si>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</si>
  <si>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</si>
  <si>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</si>
  <si>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</si>
  <si>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</si>
  <si>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</si>
  <si>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</si>
  <si>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</si>
  <si>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</si>
  <si>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</si>
  <si>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</si>
  <si>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</si>
  <si>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</si>
  <si>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</si>
  <si>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</si>
  <si>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</si>
  <si>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</si>
  <si>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</si>
  <si>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</si>
  <si>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</si>
  <si>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</si>
  <si>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</si>
  <si>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</si>
  <si>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</si>
  <si>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</si>
  <si>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</si>
  <si>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</si>
  <si>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</si>
  <si>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</si>
  <si>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</si>
  <si>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</si>
  <si>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</si>
  <si>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</si>
  <si>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</si>
  <si>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</si>
  <si>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</si>
  <si>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</si>
  <si>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</si>
  <si>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</si>
  <si>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</si>
  <si>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</si>
  <si>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</si>
  <si>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</si>
  <si>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</si>
  <si>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</si>
  <si>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</si>
  <si>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</si>
  <si>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</si>
  <si>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</si>
  <si>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</si>
  <si>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</si>
  <si>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</si>
  <si>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</si>
  <si>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</si>
  <si>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</si>
  <si>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</si>
  <si>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</si>
  <si>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</si>
  <si>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</si>
  <si>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</si>
  <si>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</si>
  <si>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</si>
  <si>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</si>
  <si>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</si>
  <si>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</si>
  <si>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</si>
  <si>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</si>
  <si>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</si>
  <si>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</si>
  <si>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</si>
  <si>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</si>
  <si>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</si>
  <si>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</si>
  <si>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</si>
  <si>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</si>
  <si>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</si>
  <si>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</si>
  <si>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</si>
  <si>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</si>
  <si>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</si>
  <si>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</si>
  <si>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</si>
  <si>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</si>
  <si>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</si>
  <si>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</si>
  <si>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</si>
  <si>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</si>
  <si>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</si>
  <si>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</si>
  <si>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</si>
  <si>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</si>
  <si>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</si>
  <si>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</si>
  <si>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</si>
  <si>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</si>
  <si>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</si>
  <si>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</si>
  <si>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</si>
  <si>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</si>
  <si>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</si>
  <si>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</si>
  <si>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</si>
  <si>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</si>
  <si>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</si>
  <si>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</si>
  <si>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</si>
  <si>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</si>
  <si>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</si>
  <si>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</si>
  <si>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</si>
  <si>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</si>
  <si>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</si>
  <si>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</si>
  <si>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</si>
  <si>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</si>
  <si>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</si>
  <si>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</si>
  <si>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</si>
  <si>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</si>
  <si>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</si>
  <si>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</si>
  <si>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</si>
  <si>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</si>
  <si>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</si>
  <si>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</si>
  <si>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</si>
  <si>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</si>
  <si>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</si>
  <si>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</si>
  <si>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</si>
  <si>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</si>
  <si>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</si>
  <si>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</si>
  <si>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</si>
  <si>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</si>
  <si>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</si>
  <si>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</si>
  <si>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</si>
  <si>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</si>
  <si>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</si>
  <si>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</si>
  <si>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</si>
  <si>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</si>
  <si>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</si>
  <si>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</si>
  <si>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</si>
  <si>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</si>
  <si>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</si>
  <si>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</si>
  <si>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</si>
  <si>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</si>
  <si>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</si>
  <si>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</si>
  <si>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</si>
  <si>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</si>
  <si>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</si>
  <si>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</si>
  <si>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</si>
  <si>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</si>
  <si>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</si>
  <si>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</si>
  <si>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</si>
  <si>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</si>
  <si>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</si>
  <si>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</si>
  <si>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</si>
  <si>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</si>
  <si>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</si>
  <si>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</si>
  <si>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</si>
  <si>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</si>
  <si>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</si>
  <si>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</si>
  <si>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</si>
  <si>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</si>
  <si>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</si>
  <si>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</si>
  <si>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</si>
  <si>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</si>
  <si>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</si>
  <si>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</si>
  <si>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</si>
  <si>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</si>
  <si>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</si>
  <si>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</si>
  <si>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</si>
  <si>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</si>
  <si>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</si>
  <si>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</si>
  <si>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</si>
  <si>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</si>
  <si>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</si>
  <si>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</si>
  <si>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</si>
  <si>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</si>
  <si>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</si>
  <si>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</si>
  <si>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</si>
  <si>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</si>
  <si>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</si>
  <si>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</si>
  <si>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</si>
  <si>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</si>
  <si>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</si>
  <si>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</si>
  <si>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</si>
  <si>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</si>
  <si>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</si>
  <si>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</si>
  <si>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</si>
  <si>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</si>
  <si>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</si>
  <si>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</si>
  <si>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</si>
  <si>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</si>
  <si>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</si>
  <si>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</si>
  <si>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</si>
  <si>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</si>
  <si>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</si>
  <si>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</si>
  <si>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</si>
  <si>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</si>
  <si>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</si>
  <si>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</si>
  <si>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</si>
  <si>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</si>
  <si>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</si>
  <si>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</si>
  <si>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</si>
  <si>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</si>
  <si>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</si>
  <si>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</si>
  <si>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</si>
  <si>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</si>
  <si>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</si>
  <si>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</si>
  <si>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</si>
  <si>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</si>
  <si>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</si>
  <si>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</si>
  <si>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</si>
  <si>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</si>
  <si>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</si>
  <si>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</si>
  <si>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</si>
  <si>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</si>
  <si>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</si>
  <si>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</si>
  <si>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</si>
  <si>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</si>
  <si>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</si>
  <si>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</si>
  <si>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</si>
  <si>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</si>
  <si>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</si>
  <si>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</si>
  <si>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</si>
  <si>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</si>
  <si>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</si>
  <si>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</si>
  <si>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</si>
  <si>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</si>
  <si>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</si>
  <si>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</si>
  <si>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</si>
  <si>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</si>
  <si>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</si>
  <si>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</si>
  <si>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</si>
  <si>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</si>
  <si>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</si>
  <si>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</si>
  <si>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</si>
  <si>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</si>
  <si>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</si>
  <si>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</si>
  <si>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</si>
  <si>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</si>
  <si>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</si>
  <si>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</si>
  <si>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</si>
  <si>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</si>
  <si>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</si>
  <si>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</si>
  <si>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</si>
  <si>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</si>
  <si>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</si>
  <si>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</si>
  <si>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</si>
  <si>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</si>
  <si>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</si>
  <si>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</si>
  <si>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</si>
  <si>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</si>
  <si>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</si>
  <si>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</si>
  <si>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</si>
  <si>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</si>
  <si>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</si>
  <si>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</si>
  <si>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</si>
  <si>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</si>
  <si>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</si>
  <si>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</si>
  <si>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</si>
  <si>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</si>
  <si>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</si>
  <si>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</si>
  <si>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</si>
  <si>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</si>
  <si>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</si>
  <si>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</si>
  <si>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</si>
  <si>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</si>
  <si>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</si>
  <si>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</si>
  <si>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</si>
  <si>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</si>
  <si>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</si>
  <si>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</si>
  <si>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</si>
  <si>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</si>
  <si>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</si>
  <si>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</si>
  <si>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</si>
  <si>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</si>
  <si>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</si>
  <si>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</si>
  <si>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</si>
  <si>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</si>
  <si>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</si>
  <si>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</si>
  <si>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</si>
  <si>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</si>
  <si>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</si>
  <si>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</si>
  <si>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</si>
  <si>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</si>
  <si>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</si>
  <si>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</si>
  <si>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</si>
  <si>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</si>
  <si>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</si>
  <si>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</si>
  <si>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</si>
  <si>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</si>
  <si>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</si>
  <si>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</si>
  <si>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</si>
  <si>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</si>
  <si>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</si>
  <si>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</si>
  <si>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</si>
  <si>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</si>
  <si>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</si>
  <si>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</si>
  <si>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</si>
  <si>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</si>
  <si>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</si>
  <si>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</si>
  <si>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</si>
  <si>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</si>
  <si>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</si>
  <si>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</si>
  <si>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</si>
  <si>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</si>
  <si>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</si>
  <si>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</si>
  <si>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</si>
  <si>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</si>
  <si>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</si>
  <si>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</si>
  <si>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</si>
  <si>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</si>
  <si>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</si>
  <si>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</si>
  <si>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</si>
  <si>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</si>
  <si>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</si>
  <si>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</si>
  <si>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</si>
  <si>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</si>
  <si>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</si>
  <si>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</si>
  <si>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</si>
  <si>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</si>
  <si>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</si>
  <si>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</si>
  <si>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</si>
  <si>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</si>
  <si>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</si>
  <si>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</si>
  <si>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</si>
  <si>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</si>
  <si>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</si>
  <si>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</si>
  <si>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</si>
  <si>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</si>
  <si>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</si>
  <si>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</si>
  <si>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</si>
  <si>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</si>
  <si>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</si>
  <si>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</si>
  <si>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</si>
  <si>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</si>
  <si>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</si>
  <si>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</si>
  <si>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</si>
  <si>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</si>
  <si>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</si>
  <si>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</si>
  <si>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</si>
  <si>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</si>
  <si>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</si>
  <si>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</si>
  <si>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</si>
  <si>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</si>
  <si>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</si>
  <si>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</si>
  <si>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</si>
  <si>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</si>
  <si>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</si>
  <si>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</si>
  <si>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</si>
  <si>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</si>
  <si>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</si>
  <si>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</si>
  <si>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</si>
  <si>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</si>
  <si>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</si>
  <si>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</si>
  <si>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</si>
  <si>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</si>
  <si>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</si>
  <si>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</si>
  <si>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</si>
  <si>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</si>
  <si>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</si>
  <si>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</si>
  <si>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</si>
  <si>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</si>
  <si>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</si>
  <si>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</si>
  <si>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</si>
  <si>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</si>
  <si>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</si>
  <si>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</si>
  <si>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</si>
  <si>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</si>
  <si>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</si>
  <si>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</si>
  <si>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</si>
  <si>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</si>
  <si>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</si>
  <si>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</si>
  <si>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</si>
  <si>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</si>
  <si>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</si>
  <si>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</si>
  <si>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</si>
  <si>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</si>
  <si>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</si>
  <si>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</si>
  <si>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</si>
  <si>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</si>
  <si>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</si>
  <si>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</si>
  <si>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</si>
  <si>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</si>
  <si>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</si>
  <si>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</si>
  <si>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</si>
  <si>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</si>
  <si>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</si>
  <si>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</si>
  <si>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</si>
  <si>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</si>
  <si>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</si>
  <si>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</si>
  <si>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</si>
  <si>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</si>
  <si>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</si>
  <si>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</si>
  <si>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</si>
  <si>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</si>
  <si>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</si>
  <si>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</si>
  <si>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</si>
  <si>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</si>
  <si>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</si>
  <si>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</si>
  <si>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</si>
  <si>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</si>
  <si>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</si>
  <si>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</si>
  <si>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</si>
  <si>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</si>
  <si>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</si>
  <si>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</si>
  <si>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</si>
  <si>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</si>
  <si>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</si>
  <si>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</si>
  <si>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</si>
  <si>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</si>
  <si>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</si>
  <si>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</si>
  <si>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</si>
  <si>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</si>
  <si>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</si>
  <si>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</si>
  <si>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</si>
  <si>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</si>
  <si>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</si>
  <si>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</si>
  <si>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</si>
  <si>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</si>
  <si>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</si>
  <si>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</si>
  <si>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</si>
  <si>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</si>
  <si>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</si>
  <si>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</si>
  <si>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</si>
  <si>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</si>
  <si>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</si>
  <si>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</si>
  <si>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</si>
  <si>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</si>
  <si>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</si>
  <si>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</si>
  <si>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</si>
  <si>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</si>
  <si>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</si>
  <si>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</si>
  <si>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</si>
  <si>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</si>
  <si>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</si>
  <si>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</si>
  <si>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</si>
  <si>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</si>
  <si>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</si>
  <si>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</si>
  <si>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</si>
  <si>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</si>
  <si>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</si>
  <si>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</si>
  <si>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</si>
  <si>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</si>
  <si>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</si>
  <si>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</si>
  <si>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</si>
  <si>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</si>
  <si>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</si>
  <si>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</si>
  <si>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</si>
  <si>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</si>
  <si>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</si>
  <si>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</si>
  <si>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</si>
  <si>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</si>
  <si>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</si>
  <si>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</si>
  <si>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</si>
  <si>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</si>
  <si>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</si>
  <si>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</si>
  <si>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</si>
  <si>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</si>
  <si>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</si>
  <si>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</si>
  <si>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</si>
  <si>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</si>
  <si>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</si>
  <si>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</si>
  <si>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</si>
  <si>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</si>
  <si>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</si>
  <si>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</si>
  <si>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</si>
  <si>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</si>
  <si>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</si>
  <si>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</si>
  <si>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</si>
  <si>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</si>
  <si>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</si>
  <si>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</si>
  <si>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</si>
  <si>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</si>
  <si>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</si>
  <si>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</si>
  <si>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</si>
  <si>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</si>
  <si>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</si>
  <si>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</si>
  <si>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</si>
  <si>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</si>
  <si>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</si>
  <si>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</si>
  <si>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</si>
  <si>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</si>
  <si>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</si>
  <si>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</si>
  <si>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</si>
  <si>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</si>
  <si>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</si>
  <si>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</si>
  <si>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</si>
  <si>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</si>
  <si>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</si>
  <si>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</si>
  <si>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</si>
  <si>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</si>
  <si>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</si>
  <si>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</si>
  <si>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</si>
  <si>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</si>
  <si>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</si>
  <si>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</si>
  <si>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</si>
  <si>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</si>
  <si>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</si>
  <si>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</si>
  <si>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</si>
  <si>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</si>
  <si>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</si>
  <si>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</si>
  <si>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</si>
  <si>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</si>
  <si>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</si>
  <si>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</si>
  <si>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</si>
  <si>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</si>
  <si>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</si>
  <si>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</si>
  <si>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</si>
  <si>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</si>
  <si>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</si>
  <si>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</si>
  <si>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</si>
  <si>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</si>
  <si>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</si>
  <si>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</si>
  <si>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</si>
  <si>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</si>
  <si>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</si>
  <si>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</si>
  <si>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</si>
  <si>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</si>
  <si>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</si>
  <si>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</si>
  <si>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</si>
  <si>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</si>
  <si>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</si>
  <si>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</si>
  <si>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</si>
  <si>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</si>
  <si>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</si>
  <si>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</si>
  <si>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</si>
  <si>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</si>
  <si>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</si>
  <si>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</si>
  <si>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</si>
  <si>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</si>
  <si>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</si>
  <si>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</si>
  <si>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</si>
  <si>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</si>
  <si>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</si>
  <si>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</si>
  <si>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</si>
  <si>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</si>
  <si>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</si>
  <si>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</si>
  <si>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</si>
  <si>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</si>
  <si>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</si>
  <si>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</si>
  <si>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</si>
  <si>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</si>
  <si>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</si>
  <si>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</si>
  <si>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</si>
  <si>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</si>
  <si>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</si>
  <si>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</si>
  <si>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</si>
  <si>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</si>
  <si>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</si>
  <si>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</si>
  <si>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</si>
  <si>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</si>
  <si>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</si>
  <si>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</si>
  <si>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</si>
  <si>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</si>
  <si>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</si>
  <si>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</si>
  <si>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</si>
  <si>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</si>
  <si>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</si>
  <si>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</si>
  <si>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</si>
  <si>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</si>
  <si>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</si>
  <si>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</si>
  <si>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</si>
  <si>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</si>
  <si>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</si>
  <si>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</si>
  <si>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</si>
  <si>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</si>
  <si>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</si>
  <si>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</si>
  <si>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</si>
  <si>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</si>
  <si>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</si>
  <si>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</si>
  <si>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</si>
  <si>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</si>
  <si>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</si>
  <si>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</si>
  <si>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</si>
  <si>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</si>
  <si>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</si>
  <si>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</si>
  <si>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</si>
  <si>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</si>
  <si>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</si>
  <si>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</si>
  <si>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</si>
  <si>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</si>
  <si>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</si>
  <si>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</si>
  <si>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</si>
  <si>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</si>
  <si>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</si>
  <si>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</si>
  <si>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</si>
  <si>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</si>
  <si>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</si>
  <si>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</si>
  <si>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</si>
  <si>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</si>
  <si>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</si>
  <si>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</si>
  <si>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</si>
  <si>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</si>
  <si>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</si>
  <si>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</si>
  <si>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</si>
  <si>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</si>
  <si>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</si>
  <si>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</si>
  <si>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</si>
  <si>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</si>
  <si>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</si>
  <si>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</si>
  <si>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</si>
  <si>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</si>
  <si>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</si>
  <si>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</si>
  <si>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</si>
  <si>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</si>
  <si>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</si>
  <si>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</si>
  <si>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</si>
  <si>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</si>
  <si>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</si>
  <si>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</si>
  <si>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</si>
  <si>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</si>
  <si>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</si>
  <si>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</si>
  <si>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</si>
  <si>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</si>
  <si>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</si>
  <si>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</si>
  <si>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</si>
  <si>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</si>
  <si>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</si>
  <si>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</si>
  <si>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</si>
  <si>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</si>
  <si>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</si>
  <si>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</si>
  <si>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</si>
  <si>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</si>
  <si>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</si>
  <si>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</si>
  <si>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</si>
  <si>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</si>
  <si>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</si>
  <si>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</si>
  <si>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</si>
  <si>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</si>
  <si>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</si>
  <si>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</si>
  <si>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</si>
  <si>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</si>
  <si>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</si>
  <si>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</si>
  <si>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</si>
  <si>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</si>
  <si>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</si>
  <si>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</si>
  <si>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</si>
  <si>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</si>
  <si>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</si>
  <si>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</si>
  <si>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</si>
  <si>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</si>
  <si>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</si>
  <si>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</si>
  <si>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</si>
  <si>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</si>
  <si>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</si>
  <si>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</si>
  <si>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</si>
  <si>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</si>
  <si>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</si>
  <si>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</si>
  <si>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</si>
  <si>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</si>
  <si>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</si>
  <si>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</si>
  <si>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</si>
  <si>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</si>
  <si>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</si>
  <si>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</si>
  <si>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</si>
  <si>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</si>
  <si>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</si>
  <si>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</si>
  <si>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</si>
  <si>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</si>
  <si>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</si>
  <si>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</si>
  <si>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</si>
  <si>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</si>
  <si>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</si>
  <si>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</si>
  <si>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</si>
  <si>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</si>
  <si>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</si>
  <si>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</si>
  <si>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</si>
  <si>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</si>
  <si>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</si>
  <si>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</si>
  <si>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</si>
  <si>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</si>
  <si>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</si>
  <si>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</si>
  <si>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</si>
  <si>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</si>
  <si>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</si>
  <si>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</si>
  <si>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</si>
  <si>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</si>
  <si>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</si>
  <si>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</si>
  <si>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</si>
  <si>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</si>
  <si>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</si>
  <si>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</si>
  <si>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</si>
  <si>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</si>
  <si>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</si>
  <si>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</si>
  <si>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</si>
  <si>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</si>
  <si>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</si>
  <si>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</si>
  <si>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</si>
  <si>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</si>
  <si>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</si>
  <si>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</si>
  <si>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</si>
  <si>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</si>
  <si>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</si>
  <si>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</si>
  <si>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</si>
  <si>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</si>
  <si>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</si>
  <si>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</si>
  <si>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</si>
  <si>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</si>
  <si>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</si>
  <si>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</si>
  <si>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</si>
  <si>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</si>
  <si>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</si>
  <si>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</si>
  <si>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</si>
  <si>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</si>
  <si>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</si>
  <si>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</si>
  <si>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</si>
  <si>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</si>
  <si>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</si>
  <si>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</si>
  <si>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</si>
  <si>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</si>
  <si>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</si>
  <si>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</si>
  <si>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</si>
  <si>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</si>
  <si>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</si>
  <si>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</si>
  <si>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</si>
  <si>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</si>
  <si>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</si>
  <si>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</si>
  <si>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</si>
  <si>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</si>
  <si>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</si>
  <si>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</si>
  <si>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</si>
  <si>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</si>
  <si>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</si>
  <si>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</si>
  <si>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</si>
  <si>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</si>
  <si>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</si>
  <si>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</si>
  <si>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</si>
  <si>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</si>
  <si>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</si>
  <si>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</si>
  <si>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</si>
  <si>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</si>
  <si>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</si>
  <si>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</si>
  <si>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</si>
  <si>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</si>
  <si>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</si>
  <si>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</si>
  <si>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</si>
  <si>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</si>
  <si>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</si>
  <si>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</si>
  <si>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</si>
  <si>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</si>
  <si>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</si>
  <si>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</si>
  <si>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</si>
  <si>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</si>
  <si>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</si>
  <si>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</si>
  <si>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</si>
  <si>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</si>
  <si>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</si>
  <si>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</si>
  <si>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</si>
  <si>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</si>
  <si>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</si>
  <si>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</si>
  <si>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</si>
  <si>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</si>
  <si>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</si>
  <si>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</si>
  <si>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</si>
  <si>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</si>
  <si>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</si>
  <si>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</si>
  <si>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</si>
  <si>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</si>
  <si>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</si>
  <si>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</si>
  <si>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</si>
  <si>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</si>
  <si>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</si>
  <si>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</si>
  <si>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</si>
  <si>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</si>
  <si>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</si>
  <si>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</si>
  <si>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</si>
  <si>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</si>
  <si>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</si>
  <si>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</si>
  <si>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</si>
  <si>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</si>
  <si>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</si>
  <si>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</si>
  <si>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</si>
  <si>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</si>
  <si>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</si>
  <si>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</si>
  <si>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</si>
  <si>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</si>
  <si>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</si>
  <si>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</si>
  <si>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</si>
  <si>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</si>
  <si>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</si>
  <si>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</si>
  <si>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</si>
  <si>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</si>
  <si>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</si>
  <si>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</si>
  <si>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</si>
  <si>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</si>
  <si>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</si>
  <si>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</si>
  <si>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</si>
  <si>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</si>
  <si>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</si>
  <si>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</si>
  <si>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</si>
  <si>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</si>
  <si>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</si>
  <si>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</si>
  <si>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</si>
  <si>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</si>
  <si>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</si>
  <si>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</si>
  <si>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</si>
  <si>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</si>
  <si>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</si>
  <si>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</si>
  <si>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</si>
  <si>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</si>
  <si>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</si>
  <si>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</si>
  <si>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</si>
  <si>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</si>
  <si>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</si>
  <si>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</si>
  <si>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</si>
  <si>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</si>
  <si>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</si>
  <si>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</si>
  <si>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</si>
  <si>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</si>
  <si>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</si>
  <si>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</si>
  <si>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</si>
  <si>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</si>
  <si>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</si>
  <si>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</si>
  <si>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</si>
  <si>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</si>
  <si>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</si>
  <si>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</si>
  <si>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</si>
  <si>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</si>
  <si>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</si>
  <si>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</si>
  <si>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</si>
  <si>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</si>
  <si>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</si>
  <si>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</si>
  <si>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</si>
  <si>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</si>
  <si>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</si>
  <si>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</si>
  <si>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</si>
  <si>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</si>
  <si>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</si>
  <si>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</si>
  <si>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</si>
  <si>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</si>
  <si>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</si>
  <si>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</si>
  <si>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</si>
  <si>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</si>
  <si>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</si>
  <si>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</si>
  <si>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</si>
  <si>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</si>
  <si>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</si>
  <si>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</si>
  <si>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</si>
  <si>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</si>
  <si>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</si>
  <si>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</si>
  <si>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</si>
  <si>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</si>
  <si>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</si>
  <si>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</si>
  <si>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</si>
  <si>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</si>
  <si>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</si>
  <si>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</si>
  <si>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</si>
  <si>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</si>
  <si>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</si>
  <si>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</si>
  <si>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</si>
  <si>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</si>
  <si>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</si>
  <si>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</si>
  <si>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</si>
  <si>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</si>
  <si>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</si>
  <si>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</si>
  <si>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</si>
  <si>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</si>
  <si>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</si>
  <si>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</si>
  <si>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</si>
  <si>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</si>
  <si>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</si>
  <si>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</si>
  <si>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</si>
  <si>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</si>
  <si>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</si>
  <si>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</si>
  <si>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</si>
  <si>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</si>
  <si>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</si>
  <si>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</si>
  <si>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</si>
  <si>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</si>
  <si>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</si>
  <si>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</si>
  <si>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</si>
  <si>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</si>
  <si>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</si>
  <si>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</si>
  <si>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</si>
  <si>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</si>
  <si>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</si>
  <si>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</si>
  <si>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</si>
  <si>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</si>
  <si>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</si>
  <si>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</si>
  <si>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</si>
  <si>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</si>
  <si>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</si>
  <si>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</si>
  <si>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</si>
  <si>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</si>
  <si>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</si>
  <si>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</si>
  <si>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</si>
  <si>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</si>
  <si>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</si>
  <si>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</si>
  <si>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</si>
  <si>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</si>
  <si>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</si>
  <si>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</si>
  <si>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</si>
  <si>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</si>
  <si>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</si>
  <si>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</si>
  <si>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</si>
  <si>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</si>
  <si>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</si>
  <si>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</si>
  <si>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</si>
  <si>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</si>
  <si>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</si>
  <si>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</si>
  <si>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</si>
  <si>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</si>
  <si>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</si>
  <si>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</si>
  <si>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</si>
  <si>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</si>
  <si>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</si>
  <si>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</si>
  <si>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</si>
  <si>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</si>
  <si>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</si>
  <si>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</si>
  <si>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</si>
  <si>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</si>
  <si>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</si>
  <si>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</si>
  <si>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</si>
  <si>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</si>
  <si>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</si>
  <si>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</si>
  <si>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</si>
  <si>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</si>
  <si>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</si>
  <si>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</si>
  <si>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</si>
  <si>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</si>
  <si>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</si>
  <si>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</si>
  <si>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</si>
  <si>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</si>
  <si>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</si>
  <si>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</si>
  <si>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</si>
  <si>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</si>
  <si>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</si>
  <si>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</si>
  <si>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</si>
  <si>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</si>
  <si>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</si>
  <si>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</si>
  <si>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</si>
  <si>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</si>
  <si>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</si>
  <si>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</si>
  <si>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</si>
  <si>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</si>
  <si>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</si>
  <si>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</si>
  <si>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</si>
  <si>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</si>
  <si>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</si>
  <si>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</si>
  <si>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</si>
  <si>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</si>
  <si>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</si>
  <si>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</si>
  <si>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</si>
  <si>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</si>
  <si>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</si>
  <si>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</si>
  <si>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</si>
  <si>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</si>
  <si>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</si>
  <si>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</si>
  <si>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</si>
  <si>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</si>
  <si>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</si>
  <si>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</si>
  <si>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</si>
  <si>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</si>
  <si>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</si>
  <si>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</si>
  <si>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</si>
  <si>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</si>
  <si>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</si>
  <si>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</si>
  <si>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</si>
  <si>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</si>
  <si>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</si>
  <si>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</si>
  <si>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</si>
  <si>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</si>
  <si>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</si>
  <si>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</si>
  <si>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</si>
  <si>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</si>
  <si>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</si>
  <si>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</si>
  <si>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</si>
  <si>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</si>
  <si>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</si>
  <si>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</si>
  <si>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</si>
  <si>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</si>
  <si>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</si>
  <si>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</si>
  <si>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</si>
  <si>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</si>
  <si>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</si>
  <si>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</si>
  <si>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</si>
  <si>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</si>
  <si>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</si>
  <si>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</si>
  <si>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</si>
  <si>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</si>
  <si>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</si>
  <si>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</si>
  <si>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</si>
  <si>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</si>
  <si>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</si>
  <si>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</si>
  <si>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</si>
  <si>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</si>
  <si>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</si>
  <si>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</si>
  <si>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</si>
  <si>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</si>
  <si>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</si>
  <si>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</si>
  <si>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</si>
  <si>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</si>
  <si>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</si>
  <si>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</si>
  <si>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</si>
  <si>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</si>
  <si>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</si>
  <si>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</si>
  <si>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</si>
  <si>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</si>
  <si>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</si>
  <si>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</si>
  <si>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</si>
  <si>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</si>
  <si>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</si>
  <si>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</si>
  <si>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</si>
  <si>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</si>
  <si>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</si>
  <si>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</si>
  <si>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</si>
  <si>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</si>
  <si>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</si>
  <si>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</si>
  <si>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</si>
  <si>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</si>
  <si>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</si>
  <si>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</si>
  <si>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</si>
  <si>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</si>
  <si>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</si>
  <si>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</si>
  <si>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</si>
  <si>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</si>
  <si>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</si>
  <si>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</si>
  <si>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</si>
  <si>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</si>
  <si>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</si>
  <si>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</si>
  <si>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</si>
  <si>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</si>
  <si>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</si>
  <si>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</si>
  <si>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</si>
  <si>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</si>
  <si>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</si>
  <si>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</si>
  <si>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</si>
  <si>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</si>
  <si>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</si>
  <si>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</si>
  <si>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</si>
  <si>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</si>
  <si>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</si>
  <si>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</si>
  <si>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</si>
  <si>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</si>
  <si>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</si>
  <si>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</si>
  <si>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</si>
  <si>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</si>
  <si>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</si>
  <si>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</si>
  <si>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</si>
  <si>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</si>
  <si>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</si>
  <si>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</si>
  <si>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</si>
  <si>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</si>
  <si>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</si>
  <si>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</si>
  <si>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</si>
  <si>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</si>
  <si>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</si>
  <si>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</si>
  <si>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</si>
  <si>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</si>
  <si>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</si>
  <si>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</si>
  <si>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</si>
  <si>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</si>
  <si>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</si>
  <si>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</si>
  <si>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</si>
  <si>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</si>
  <si>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</si>
  <si>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</si>
  <si>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</si>
  <si>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</si>
  <si>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</si>
  <si>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</si>
  <si>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</si>
  <si>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</si>
  <si>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</si>
  <si>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</si>
  <si>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</si>
  <si>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</si>
  <si>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</si>
  <si>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</si>
  <si>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</si>
  <si>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</si>
  <si>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</si>
  <si>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</si>
  <si>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</si>
  <si>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</si>
  <si>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</si>
  <si>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</si>
  <si>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</si>
  <si>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</si>
  <si>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</si>
  <si>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</si>
  <si>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</si>
  <si>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</si>
  <si>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</si>
  <si>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</si>
  <si>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</si>
  <si>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</si>
  <si>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</si>
  <si>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</si>
  <si>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</si>
  <si>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</si>
  <si>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</si>
  <si>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</si>
  <si>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</si>
  <si>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</si>
  <si>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</si>
  <si>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</si>
  <si>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</si>
  <si>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</si>
  <si>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</si>
  <si>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</si>
  <si>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</si>
  <si>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</si>
  <si>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</si>
  <si>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</si>
  <si>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</si>
  <si>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</si>
  <si>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</si>
  <si>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</si>
  <si>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</si>
  <si>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</si>
  <si>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</si>
  <si>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</si>
  <si>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</si>
  <si>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</si>
  <si>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</si>
  <si>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</si>
  <si>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</si>
  <si>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</si>
  <si>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</si>
  <si>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</si>
  <si>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</si>
  <si>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</si>
  <si>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</si>
  <si>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</si>
  <si>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</si>
  <si>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</si>
  <si>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</si>
  <si>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</si>
  <si>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</si>
  <si>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</si>
  <si>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</si>
  <si>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</si>
  <si>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</si>
  <si>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</si>
  <si>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</si>
  <si>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</si>
  <si>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</si>
  <si>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</si>
  <si>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</si>
  <si>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</si>
  <si>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</si>
  <si>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</si>
  <si>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</si>
  <si>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</si>
  <si>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</si>
  <si>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</si>
  <si>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</si>
  <si>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</si>
  <si>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</si>
  <si>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</si>
  <si>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</si>
  <si>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</si>
  <si>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</si>
  <si>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</si>
  <si>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</si>
  <si>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</si>
  <si>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</si>
  <si>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</si>
  <si>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</si>
  <si>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</si>
  <si>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</si>
  <si>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</si>
  <si>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</si>
  <si>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</si>
  <si>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</si>
  <si>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</si>
  <si>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</si>
  <si>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</si>
  <si>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</si>
  <si>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</si>
  <si>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</si>
  <si>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</si>
  <si>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</si>
  <si>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</si>
  <si>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</si>
  <si>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</si>
  <si>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</si>
  <si>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</si>
  <si>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</si>
  <si>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</si>
  <si>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</si>
  <si>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</si>
  <si>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</si>
  <si>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</si>
  <si>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</si>
  <si>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</si>
  <si>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</si>
  <si>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</si>
  <si>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</si>
  <si>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</si>
  <si>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</si>
  <si>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</si>
  <si>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</si>
  <si>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</si>
  <si>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</si>
  <si>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</si>
  <si>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</si>
  <si>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</si>
  <si>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</si>
  <si>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</si>
  <si>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</si>
  <si>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</si>
  <si>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</si>
  <si>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</si>
  <si>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</si>
  <si>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</si>
  <si>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</si>
  <si>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</si>
  <si>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</si>
  <si>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</si>
  <si>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</si>
  <si>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</si>
  <si>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</si>
  <si>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</si>
  <si>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</si>
  <si>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</si>
  <si>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</si>
  <si>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</si>
  <si>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</si>
  <si>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</si>
  <si>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</si>
  <si>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</si>
  <si>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</si>
  <si>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</si>
  <si>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</si>
  <si>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</si>
  <si>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</si>
  <si>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</si>
  <si>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</si>
  <si>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</si>
  <si>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</si>
  <si>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</si>
  <si>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</si>
  <si>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</si>
  <si>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</si>
  <si>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</si>
  <si>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</si>
  <si>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</si>
  <si>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</si>
  <si>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</si>
  <si>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</si>
  <si>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</si>
  <si>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</si>
  <si>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</si>
  <si>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</si>
  <si>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</si>
  <si>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</si>
  <si>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</si>
  <si>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</si>
  <si>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</si>
  <si>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</si>
  <si>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</si>
  <si>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</si>
  <si>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</si>
  <si>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</si>
  <si>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</si>
  <si>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</si>
  <si>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</si>
  <si>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</si>
  <si>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</si>
  <si>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</si>
  <si>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</si>
  <si>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</si>
  <si>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</si>
  <si>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</si>
  <si>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</si>
  <si>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</si>
  <si>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</si>
  <si>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</si>
  <si>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</si>
  <si>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</si>
  <si>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</si>
  <si>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</si>
  <si>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</si>
  <si>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</si>
  <si>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</si>
  <si>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</si>
  <si>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</si>
  <si>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</si>
  <si>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</si>
  <si>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</si>
  <si>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</si>
  <si>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</si>
  <si>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</si>
  <si>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</si>
  <si>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</si>
  <si>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</si>
  <si>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</si>
  <si>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</si>
  <si>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</si>
  <si>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</si>
  <si>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</si>
  <si>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</si>
  <si>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</si>
  <si>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</si>
  <si>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</si>
  <si>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</si>
  <si>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</si>
  <si>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</si>
  <si>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</si>
  <si>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</si>
  <si>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</si>
  <si>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</si>
  <si>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</si>
  <si>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</si>
  <si>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</si>
  <si>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</si>
  <si>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</si>
  <si>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</si>
  <si>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</si>
  <si>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</si>
  <si>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</si>
  <si>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</si>
  <si>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</si>
  <si>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</si>
  <si>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</si>
  <si>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</si>
  <si>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</si>
  <si>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</si>
  <si>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</si>
  <si>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</si>
  <si>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</si>
  <si>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</si>
  <si>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</si>
  <si>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</si>
  <si>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</si>
  <si>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</si>
  <si>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</si>
  <si>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</si>
  <si>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</si>
  <si>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</si>
  <si>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</si>
  <si>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</si>
  <si>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</si>
  <si>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</si>
  <si>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</si>
  <si>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</si>
  <si>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</si>
  <si>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</si>
  <si>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</si>
  <si>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</si>
  <si>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</si>
  <si>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</si>
  <si>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</si>
  <si>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</si>
  <si>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</si>
  <si>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</si>
  <si>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</si>
  <si>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</si>
  <si>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</si>
  <si>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</si>
  <si>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</si>
  <si>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</si>
  <si>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</si>
  <si>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</si>
  <si>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</si>
  <si>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</si>
  <si>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</si>
  <si>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</si>
  <si>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</si>
  <si>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</si>
  <si>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</si>
  <si>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</si>
  <si>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</si>
  <si>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</si>
  <si>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</si>
  <si>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</si>
  <si>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</si>
  <si>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</si>
  <si>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</si>
  <si>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</si>
  <si>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</si>
  <si>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</si>
  <si>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</si>
  <si>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</si>
  <si>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</si>
  <si>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</si>
  <si>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</si>
  <si>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</si>
  <si>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</si>
  <si>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</si>
  <si>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</si>
  <si>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</si>
  <si>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</si>
  <si>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</si>
  <si>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</si>
  <si>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</si>
  <si>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</si>
  <si>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</si>
  <si>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</si>
  <si>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</si>
  <si>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</si>
  <si>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</si>
  <si>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</si>
  <si>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</si>
  <si>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</si>
  <si>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</si>
  <si>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</si>
  <si>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</si>
  <si>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</si>
  <si>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</si>
  <si>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</si>
  <si>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</si>
  <si>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</si>
  <si>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</si>
  <si>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</si>
  <si>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</si>
  <si>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</si>
  <si>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</si>
  <si>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</si>
  <si>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</si>
  <si>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</si>
  <si>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</si>
  <si>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</si>
  <si>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</si>
  <si>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</si>
  <si>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</si>
  <si>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</si>
  <si>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</si>
  <si>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</si>
  <si>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</si>
  <si>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</si>
  <si>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</si>
  <si>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</si>
  <si>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</si>
  <si>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</si>
  <si>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</si>
  <si>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</si>
  <si>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</si>
  <si>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</si>
  <si>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</si>
  <si>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</si>
  <si>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</si>
  <si>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</si>
  <si>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</si>
  <si>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</si>
  <si>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</si>
  <si>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</si>
  <si>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</si>
  <si>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</si>
  <si>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</si>
  <si>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</si>
  <si>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</si>
  <si>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</si>
  <si>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</si>
  <si>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</si>
  <si>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</si>
  <si>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</si>
  <si>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</si>
  <si>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</si>
  <si>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</si>
  <si>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</si>
  <si>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</si>
  <si>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</si>
  <si>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</si>
  <si>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</si>
  <si>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</si>
  <si>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</si>
  <si>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</si>
  <si>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</si>
  <si>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</si>
  <si>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</si>
  <si>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</si>
  <si>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</si>
  <si>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</si>
  <si>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</si>
  <si>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</si>
  <si>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</si>
  <si>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</si>
  <si>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</si>
  <si>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</si>
  <si>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</si>
  <si>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</si>
  <si>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</si>
  <si>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</si>
  <si>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</si>
  <si>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</si>
  <si>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</si>
  <si>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</si>
  <si>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</si>
  <si>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</si>
  <si>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</si>
  <si>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</si>
  <si>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</si>
  <si>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</si>
  <si>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</si>
  <si>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</si>
  <si>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</si>
  <si>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</si>
  <si>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</si>
  <si>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</si>
  <si>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</si>
  <si>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</si>
  <si>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</si>
  <si>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</si>
  <si>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</si>
  <si>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</si>
  <si>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</si>
  <si>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</si>
  <si>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</si>
  <si>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</si>
  <si>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</si>
  <si>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</si>
  <si>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</si>
  <si>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</si>
  <si>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</si>
  <si>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</si>
  <si>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</si>
  <si>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</si>
  <si>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</si>
  <si>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</si>
  <si>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</si>
  <si>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</si>
  <si>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</si>
  <si>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</si>
  <si>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</si>
  <si>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</si>
  <si>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</si>
  <si>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</si>
  <si>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</si>
  <si>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</si>
  <si>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</si>
  <si>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</si>
  <si>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</si>
  <si>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</si>
  <si>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</si>
  <si>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</si>
  <si>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</si>
  <si>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</si>
  <si>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</si>
  <si>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</si>
  <si>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</si>
  <si>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</si>
  <si>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</si>
  <si>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</si>
  <si>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</si>
  <si>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</si>
  <si>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</si>
  <si>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</si>
  <si>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</si>
  <si>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</si>
  <si>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</si>
  <si>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</si>
  <si>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</si>
  <si>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</si>
  <si>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</si>
  <si>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</si>
  <si>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</si>
  <si>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</si>
  <si>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</si>
  <si>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</si>
  <si>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</si>
  <si>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</si>
  <si>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</si>
  <si>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</si>
  <si>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</si>
  <si>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</si>
  <si>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</si>
  <si>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</si>
  <si>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</si>
  <si>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</si>
  <si>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</si>
  <si>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</si>
  <si>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</si>
  <si>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</si>
  <si>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</si>
  <si>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</si>
  <si>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</si>
  <si>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</si>
  <si>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</si>
  <si>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</si>
  <si>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</si>
  <si>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</si>
  <si>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</si>
  <si>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</si>
  <si>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</si>
  <si>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</si>
  <si>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</si>
  <si>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</si>
  <si>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</si>
  <si>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</si>
  <si>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</si>
  <si>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</si>
  <si>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</si>
  <si>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</si>
  <si>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</si>
  <si>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</si>
  <si>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</si>
  <si>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</si>
  <si>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</si>
  <si>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</si>
  <si>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</si>
  <si>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</si>
  <si>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</si>
  <si>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</si>
  <si>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</si>
  <si>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</si>
  <si>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</si>
  <si>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</si>
  <si>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</si>
  <si>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</si>
  <si>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</si>
  <si>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</si>
  <si>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</si>
  <si>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</si>
  <si>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</si>
  <si>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</si>
  <si>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</si>
  <si>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</si>
  <si>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</si>
  <si>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</si>
  <si>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</si>
  <si>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</si>
  <si>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</si>
  <si>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</si>
  <si>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</si>
  <si>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</si>
  <si>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</si>
  <si>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</si>
  <si>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</si>
  <si>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</si>
  <si>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</si>
  <si>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</si>
  <si>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</si>
  <si>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</si>
  <si>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</si>
  <si>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</si>
  <si>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</si>
  <si>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</si>
  <si>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</si>
  <si>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</si>
  <si>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</si>
  <si>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</si>
  <si>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</si>
  <si>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</si>
  <si>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</si>
  <si>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</si>
  <si>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</si>
  <si>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</si>
  <si>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</si>
  <si>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</si>
  <si>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</si>
  <si>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</si>
  <si>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</si>
  <si>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</si>
  <si>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</si>
  <si>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</si>
  <si>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</si>
  <si>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</si>
  <si>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</si>
  <si>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</si>
  <si>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</si>
  <si>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</si>
  <si>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</si>
  <si>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</si>
  <si>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</si>
  <si>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</si>
  <si>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</si>
  <si>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</si>
  <si>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</si>
  <si>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</si>
  <si>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</si>
  <si>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</si>
  <si>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</si>
  <si>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</si>
  <si>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</si>
  <si>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</si>
  <si>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</si>
  <si>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</si>
  <si>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</si>
  <si>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</si>
  <si>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</si>
  <si>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</si>
  <si>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</si>
  <si>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</si>
  <si>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</si>
  <si>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</si>
  <si>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</si>
  <si>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</si>
  <si>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</si>
  <si>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</si>
  <si>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</si>
  <si>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</si>
  <si>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</si>
  <si>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</si>
  <si>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</si>
  <si>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</si>
  <si>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</si>
  <si>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</si>
  <si>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</si>
  <si>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</si>
  <si>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</si>
  <si>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</si>
  <si>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</si>
  <si>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</si>
  <si>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</si>
  <si>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</si>
  <si>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</si>
  <si>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</si>
  <si>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</si>
  <si>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</si>
  <si>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</si>
  <si>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</si>
  <si>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</si>
  <si>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</si>
  <si>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</si>
  <si>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</si>
  <si>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</si>
  <si>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</si>
  <si>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</si>
  <si>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</si>
  <si>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</si>
  <si>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</si>
  <si>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</si>
  <si>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</si>
  <si>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</si>
  <si>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</si>
  <si>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</si>
  <si>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</si>
  <si>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</si>
  <si>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</si>
  <si>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</si>
  <si>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</si>
  <si>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</si>
  <si>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</si>
  <si>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</si>
  <si>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</si>
  <si>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</si>
  <si>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</si>
  <si>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</si>
  <si>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</si>
  <si>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</si>
  <si>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</si>
  <si>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</si>
  <si>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</si>
  <si>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</si>
  <si>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</si>
  <si>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</si>
  <si>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</si>
  <si>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</si>
  <si>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</si>
  <si>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</si>
  <si>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</si>
  <si>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</si>
  <si>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</si>
  <si>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</si>
  <si>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</si>
  <si>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</si>
  <si>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</si>
  <si>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</si>
  <si>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</si>
  <si>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</si>
  <si>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</si>
  <si>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</si>
  <si>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</si>
  <si>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</si>
  <si>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</si>
  <si>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</si>
  <si>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</si>
  <si>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</si>
  <si>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</si>
  <si>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</si>
  <si>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</si>
  <si>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</si>
  <si>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</si>
  <si>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</si>
  <si>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</si>
  <si>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</si>
  <si>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</si>
  <si>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</si>
  <si>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</si>
  <si>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</si>
  <si>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</si>
  <si>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</si>
  <si>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</si>
  <si>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</si>
  <si>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</si>
  <si>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</si>
  <si>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</si>
  <si>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</si>
  <si>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</si>
  <si>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</si>
  <si>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</si>
  <si>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</si>
  <si>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</si>
  <si>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</si>
  <si>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</si>
  <si>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</si>
  <si>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</si>
  <si>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</si>
  <si>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</si>
  <si>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</si>
  <si>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</si>
  <si>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</si>
  <si>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</si>
  <si>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</si>
  <si>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</si>
  <si>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</si>
  <si>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</si>
  <si>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</si>
  <si>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</si>
  <si>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</si>
  <si>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</si>
  <si>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</si>
  <si>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</si>
  <si>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</si>
  <si>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</si>
  <si>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</si>
  <si>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</si>
  <si>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</si>
  <si>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</si>
  <si>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</si>
  <si>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</si>
  <si>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</si>
  <si>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</si>
  <si>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</si>
  <si>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</si>
  <si>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</si>
  <si>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</si>
  <si>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</si>
  <si>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</si>
  <si>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</si>
  <si>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</si>
  <si>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</si>
  <si>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</si>
  <si>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</si>
  <si>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</si>
  <si>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</si>
  <si>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</si>
  <si>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</si>
  <si>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</si>
  <si>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</si>
  <si>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</si>
  <si>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</si>
  <si>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</si>
  <si>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</si>
  <si>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</si>
  <si>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</si>
  <si>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</si>
  <si>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</si>
  <si>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</si>
  <si>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</si>
  <si>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</si>
  <si>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</si>
  <si>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</si>
  <si>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</si>
  <si>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</si>
  <si>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</si>
  <si>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</si>
  <si>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</si>
  <si>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</si>
  <si>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</si>
  <si>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</si>
  <si>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</si>
  <si>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</si>
  <si>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</si>
  <si>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</si>
  <si>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</si>
  <si>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</si>
  <si>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</si>
  <si>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</si>
  <si>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</si>
  <si>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</si>
  <si>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</si>
  <si>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</si>
  <si>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</si>
  <si>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</si>
  <si>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</si>
  <si>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</si>
  <si>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</si>
  <si>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</si>
  <si>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</si>
  <si>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</si>
  <si>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</si>
  <si>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</si>
  <si>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</si>
  <si>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</si>
  <si>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</si>
  <si>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</si>
  <si>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</si>
  <si>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</si>
  <si>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</si>
  <si>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</si>
  <si>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</si>
  <si>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</si>
  <si>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</si>
  <si>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</si>
  <si>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</si>
  <si>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</si>
  <si>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</si>
  <si>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</si>
  <si>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</si>
  <si>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</si>
  <si>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</si>
  <si>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</si>
  <si>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</si>
  <si>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</si>
  <si>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</si>
  <si>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</si>
  <si>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</si>
  <si>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</si>
  <si>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</si>
  <si>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</si>
  <si>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</si>
  <si>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</si>
  <si>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</si>
  <si>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</si>
  <si>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</si>
  <si>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</si>
  <si>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</si>
  <si>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</si>
  <si>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</si>
  <si>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</si>
  <si>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</si>
  <si>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</si>
  <si>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</si>
  <si>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</si>
  <si>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</si>
  <si>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</si>
  <si>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</si>
  <si>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</si>
  <si>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</si>
  <si>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</si>
  <si>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</si>
  <si>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</si>
  <si>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</si>
  <si>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</si>
  <si>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</si>
  <si>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</si>
  <si>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</si>
  <si>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</si>
  <si>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</si>
  <si>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</si>
  <si>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</si>
  <si>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</si>
  <si>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</si>
  <si>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</si>
  <si>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</si>
  <si>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</si>
  <si>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</si>
  <si>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</si>
  <si>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</si>
  <si>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</si>
  <si>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</si>
  <si>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</si>
  <si>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</si>
  <si>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</si>
  <si>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</si>
  <si>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</si>
  <si>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</si>
  <si>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</si>
  <si>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</si>
  <si>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</si>
  <si>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</si>
  <si>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</si>
  <si>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</si>
  <si>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</si>
  <si>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</si>
  <si>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</si>
  <si>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</si>
  <si>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</si>
  <si>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</si>
  <si>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</si>
  <si>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</si>
  <si>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</si>
  <si>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</si>
  <si>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</si>
  <si>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</si>
  <si>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</si>
  <si>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</si>
  <si>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</si>
  <si>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</si>
  <si>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</si>
  <si>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</si>
  <si>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</si>
  <si>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</si>
  <si>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</si>
  <si>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</si>
  <si>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</si>
  <si>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</si>
  <si>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</si>
  <si>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</si>
  <si>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</si>
  <si>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</si>
  <si>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</si>
  <si>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</si>
  <si>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</si>
  <si>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</si>
  <si>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</si>
  <si>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</si>
  <si>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</si>
  <si>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</si>
  <si>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</si>
  <si>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</si>
  <si>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</si>
  <si>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</si>
  <si>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</si>
  <si>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</si>
  <si>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</si>
  <si>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</si>
  <si>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</si>
  <si>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</si>
  <si>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</si>
  <si>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</si>
  <si>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</si>
  <si>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</si>
  <si>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</si>
  <si>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</si>
  <si>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</si>
  <si>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</si>
  <si>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</si>
  <si>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</si>
  <si>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</si>
  <si>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</si>
  <si>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</si>
  <si>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</si>
  <si>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</si>
  <si>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</si>
  <si>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</si>
  <si>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</si>
  <si>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</si>
  <si>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</si>
  <si>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</si>
  <si>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</si>
  <si>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</si>
  <si>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</si>
  <si>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</si>
  <si>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</si>
  <si>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</si>
  <si>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</si>
  <si>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</si>
  <si>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</si>
  <si>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</si>
  <si>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</si>
  <si>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</si>
  <si>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</si>
  <si>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</si>
  <si>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</si>
  <si>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</si>
  <si>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</si>
  <si>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</si>
  <si>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</si>
  <si>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</si>
  <si>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</si>
  <si>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</si>
  <si>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</si>
  <si>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</si>
  <si>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</si>
  <si>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</si>
  <si>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</si>
  <si>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</si>
  <si>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</si>
  <si>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</si>
  <si>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</si>
  <si>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</si>
  <si>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</si>
  <si>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</si>
  <si>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</si>
  <si>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</si>
  <si>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</si>
  <si>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</si>
  <si>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</si>
  <si>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</si>
  <si>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</si>
  <si>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</si>
  <si>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</si>
  <si>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</si>
  <si>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</si>
  <si>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</si>
  <si>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</si>
  <si>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</si>
  <si>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</si>
  <si>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</si>
  <si>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</si>
  <si>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</si>
  <si>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</si>
  <si>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</si>
  <si>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</si>
  <si>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</si>
  <si>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</si>
  <si>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</si>
  <si>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</si>
  <si>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</si>
  <si>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</si>
  <si>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</si>
  <si>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</si>
  <si>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</si>
  <si>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</si>
  <si>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</si>
  <si>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</si>
  <si>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</si>
  <si>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</si>
  <si>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</si>
  <si>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</si>
  <si>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</si>
  <si>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</si>
  <si>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</si>
  <si>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</si>
  <si>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</si>
  <si>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</si>
  <si>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</si>
  <si>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</si>
  <si>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</si>
  <si>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</si>
  <si>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</si>
  <si>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</si>
  <si>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</si>
  <si>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</si>
  <si>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</si>
  <si>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</si>
  <si>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</si>
  <si>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</si>
  <si>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</si>
  <si>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</si>
  <si>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</si>
  <si>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</si>
  <si>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</si>
  <si>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</si>
  <si>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</si>
  <si>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</si>
  <si>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</si>
  <si>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</si>
  <si>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</si>
  <si>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</si>
  <si>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</si>
  <si>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</si>
  <si>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</si>
  <si>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</si>
  <si>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</si>
  <si>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</si>
  <si>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</si>
  <si>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</si>
  <si>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</si>
  <si>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</si>
  <si>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</si>
  <si>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</si>
  <si>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</si>
  <si>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</si>
  <si>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</si>
  <si>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</si>
  <si>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</si>
  <si>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</si>
  <si>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</si>
  <si>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</si>
  <si>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</si>
  <si>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</si>
  <si>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</si>
  <si>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</si>
  <si>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</si>
  <si>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</si>
  <si>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</si>
  <si>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</si>
  <si>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</si>
  <si>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</si>
  <si>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</si>
  <si>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</si>
  <si>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</si>
  <si>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</si>
  <si>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</si>
  <si>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</si>
  <si>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</si>
  <si>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</si>
  <si>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</si>
  <si>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</si>
  <si>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</si>
  <si>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</si>
  <si>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</si>
  <si>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</si>
  <si>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</si>
  <si>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</si>
  <si>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</si>
  <si>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</si>
  <si>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</si>
  <si>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</si>
  <si>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</si>
  <si>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</si>
  <si>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</si>
  <si>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</si>
  <si>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</si>
  <si>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</si>
  <si>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</si>
  <si>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</si>
  <si>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</si>
  <si>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</si>
  <si>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</si>
  <si>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</si>
  <si>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</si>
  <si>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</si>
  <si>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</si>
  <si>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</si>
  <si>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</si>
  <si>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</si>
  <si>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</si>
  <si>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</si>
  <si>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</si>
  <si>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</si>
  <si>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</si>
  <si>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</si>
  <si>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</si>
  <si>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</si>
  <si>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</si>
  <si>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</si>
  <si>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</si>
  <si>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</si>
  <si>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</si>
  <si>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</si>
  <si>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</si>
  <si>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</si>
  <si>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</si>
  <si>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</si>
  <si>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</si>
  <si>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</si>
  <si>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</si>
  <si>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</si>
  <si>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</si>
  <si>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</si>
  <si>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</si>
  <si>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</si>
  <si>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</si>
  <si>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</si>
  <si>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</si>
  <si>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</si>
  <si>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</si>
  <si>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</si>
  <si>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</si>
  <si>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</si>
  <si>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</si>
  <si>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</si>
  <si>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</si>
  <si>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</si>
  <si>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</si>
  <si>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</si>
  <si>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</si>
  <si>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</si>
  <si>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</si>
  <si>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</si>
  <si>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</si>
  <si>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</si>
  <si>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</si>
  <si>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</si>
  <si>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</si>
  <si>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</si>
  <si>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</si>
  <si>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</si>
  <si>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</si>
  <si>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</si>
  <si>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</si>
  <si>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</si>
  <si>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</si>
  <si>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</si>
  <si>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</si>
  <si>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</si>
  <si>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</si>
  <si>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</si>
  <si>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</si>
  <si>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</si>
  <si>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</si>
  <si>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</si>
  <si>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</si>
  <si>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</si>
  <si>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</si>
  <si>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</si>
  <si>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</si>
  <si>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</si>
  <si>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</si>
  <si>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</si>
  <si>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</si>
  <si>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</si>
  <si>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</si>
  <si>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</si>
  <si>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</si>
  <si>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</si>
  <si>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</si>
  <si>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</si>
  <si>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</si>
  <si>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</si>
  <si>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</si>
  <si>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</si>
  <si>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</si>
  <si>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</si>
  <si>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</si>
  <si>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</si>
  <si>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</si>
  <si>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</si>
  <si>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</si>
  <si>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</si>
  <si>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</si>
  <si>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</si>
  <si>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</si>
  <si>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</si>
  <si>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</si>
  <si>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</si>
  <si>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</si>
  <si>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</si>
  <si>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</si>
  <si>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</si>
  <si>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</si>
  <si>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</si>
  <si>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</si>
  <si>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</si>
  <si>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</si>
  <si>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</si>
  <si>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</si>
  <si>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</si>
  <si>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</si>
  <si>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</si>
  <si>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</si>
  <si>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</si>
  <si>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</si>
  <si>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</si>
  <si>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</si>
  <si>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</si>
  <si>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</si>
  <si>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</si>
  <si>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</si>
  <si>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</si>
  <si>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</si>
  <si>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</si>
  <si>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</si>
  <si>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</si>
  <si>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</si>
  <si>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</si>
  <si>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</si>
  <si>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</si>
  <si>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</si>
  <si>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</si>
  <si>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</si>
  <si>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</si>
  <si>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</si>
  <si>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</si>
  <si>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</si>
  <si>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</si>
  <si>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</si>
  <si>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</si>
  <si>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</si>
  <si>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</si>
  <si>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</si>
  <si>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</si>
  <si>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</si>
  <si>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</si>
  <si>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</si>
  <si>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</si>
  <si>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</si>
  <si>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</si>
  <si>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</si>
  <si>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</si>
  <si>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</si>
  <si>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</si>
  <si>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</si>
  <si>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</si>
  <si>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</si>
  <si>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</si>
  <si>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</si>
  <si>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</si>
  <si>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</si>
  <si>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</si>
  <si>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</si>
  <si>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</si>
  <si>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</si>
  <si>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</si>
  <si>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</si>
  <si>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</si>
  <si>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</si>
  <si>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</si>
  <si>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</si>
  <si>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</si>
  <si>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</si>
  <si>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</si>
  <si>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</si>
  <si>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</si>
  <si>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</si>
  <si>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</si>
  <si>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</si>
  <si>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</si>
  <si>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</si>
  <si>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</si>
  <si>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</si>
  <si>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</si>
  <si>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</si>
  <si>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</si>
  <si>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</si>
  <si>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</si>
  <si>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</si>
  <si>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</si>
  <si>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</si>
  <si>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</si>
  <si>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</si>
  <si>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</si>
  <si>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</si>
  <si>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</si>
  <si>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</si>
  <si>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</si>
  <si>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</si>
  <si>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</si>
  <si>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</si>
  <si>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</si>
  <si>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</si>
  <si>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</si>
  <si>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</si>
  <si>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</si>
  <si>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</si>
  <si>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</si>
  <si>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</si>
  <si>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</si>
  <si>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</si>
  <si>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</si>
  <si>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</si>
  <si>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</si>
  <si>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</si>
  <si>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</si>
  <si>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</si>
  <si>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</si>
  <si>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</si>
  <si>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</si>
  <si>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</si>
  <si>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</si>
  <si>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</si>
  <si>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</si>
  <si>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</si>
  <si>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</si>
  <si>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</si>
  <si>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</si>
  <si>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</si>
  <si>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</si>
  <si>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</si>
  <si>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</si>
  <si>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</si>
  <si>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</si>
  <si>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</si>
  <si>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</si>
  <si>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</si>
  <si>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</si>
  <si>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</si>
  <si>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</si>
  <si>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</si>
  <si>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</si>
  <si>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</si>
  <si>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</si>
  <si>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</si>
  <si>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</si>
  <si>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</si>
  <si>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</si>
  <si>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</si>
  <si>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</si>
  <si>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</si>
  <si>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</si>
  <si>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</si>
  <si>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</si>
  <si>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</si>
  <si>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</si>
  <si>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</si>
  <si>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</si>
  <si>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</si>
  <si>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</si>
  <si>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</si>
  <si>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</si>
  <si>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</si>
  <si>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</si>
  <si>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</si>
  <si>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</si>
  <si>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</si>
  <si>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</si>
  <si>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</si>
  <si>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</si>
  <si>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</si>
  <si>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</si>
  <si>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</si>
  <si>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</si>
  <si>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</si>
  <si>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</si>
  <si>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</si>
  <si>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</si>
  <si>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</si>
  <si>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</si>
  <si>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</si>
  <si>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</si>
  <si>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</si>
  <si>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</si>
  <si>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</si>
  <si>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</si>
  <si>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</si>
  <si>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</si>
  <si>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</si>
  <si>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</si>
  <si>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</si>
  <si>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</si>
  <si>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</si>
  <si>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</si>
  <si>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</si>
  <si>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</si>
  <si>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</si>
  <si>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</si>
  <si>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</si>
  <si>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</si>
  <si>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</si>
  <si>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</si>
  <si>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</si>
  <si>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</si>
  <si>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</si>
  <si>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</si>
  <si>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</si>
  <si>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</si>
  <si>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</si>
  <si>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</si>
  <si>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</si>
  <si>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</si>
  <si>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</si>
  <si>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</si>
  <si>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</si>
  <si>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</si>
  <si>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</si>
  <si>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</si>
  <si>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</si>
  <si>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</si>
  <si>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</si>
  <si>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</si>
  <si>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</si>
  <si>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</si>
  <si>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</si>
  <si>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</si>
  <si>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</si>
  <si>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</si>
  <si>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</si>
  <si>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</si>
  <si>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</si>
  <si>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</si>
  <si>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</si>
  <si>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</si>
  <si>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</si>
  <si>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</si>
  <si>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</si>
  <si>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</si>
  <si>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</si>
  <si>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</si>
  <si>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</si>
  <si>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</si>
  <si>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</si>
  <si>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</si>
  <si>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</si>
  <si>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</si>
  <si>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</si>
  <si>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</si>
  <si>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</si>
  <si>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</si>
  <si>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</si>
  <si>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</si>
  <si>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</si>
  <si>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</si>
  <si>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</si>
  <si>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</si>
  <si>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</si>
  <si>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</si>
  <si>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</si>
  <si>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</si>
  <si>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</si>
  <si>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</si>
  <si>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</si>
  <si>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</si>
  <si>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</si>
  <si>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</si>
  <si>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</si>
  <si>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</si>
  <si>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</si>
  <si>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</si>
  <si>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</si>
  <si>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</si>
  <si>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</si>
  <si>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</si>
  <si>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</si>
  <si>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</si>
  <si>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</si>
  <si>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</si>
  <si>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</si>
  <si>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</si>
  <si>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</si>
  <si>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</si>
  <si>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</si>
  <si>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</si>
  <si>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</si>
  <si>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</si>
  <si>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</si>
  <si>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</si>
  <si>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</si>
  <si>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</si>
  <si>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</si>
  <si>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</si>
  <si>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</si>
  <si>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</si>
  <si>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</si>
  <si>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</si>
  <si>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</si>
  <si>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</si>
  <si>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</si>
  <si>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</si>
  <si>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</si>
  <si>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</si>
  <si>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</si>
  <si>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</si>
  <si>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</si>
  <si>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</si>
  <si>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</si>
  <si>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</si>
  <si>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</si>
  <si>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</si>
  <si>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</si>
  <si>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</si>
  <si>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</si>
  <si>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</si>
  <si>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</si>
  <si>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</si>
  <si>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</si>
  <si>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</si>
  <si>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</si>
  <si>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</si>
  <si>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</si>
  <si>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</si>
  <si>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</si>
  <si>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</si>
  <si>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</si>
  <si>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</si>
  <si>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</si>
  <si>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</si>
  <si>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</si>
  <si>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</si>
  <si>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</si>
  <si>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</si>
  <si>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</si>
  <si>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</si>
  <si>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</si>
  <si>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</si>
  <si>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</si>
  <si>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</si>
  <si>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</si>
  <si>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</si>
  <si>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</si>
  <si>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</si>
  <si>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</si>
  <si>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</si>
  <si>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</si>
  <si>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</si>
  <si>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</si>
  <si>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</si>
  <si>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</si>
  <si>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</si>
  <si>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</si>
  <si>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</si>
  <si>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</si>
  <si>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</si>
  <si>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</si>
  <si>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</si>
  <si>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</si>
  <si>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</si>
  <si>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</si>
  <si>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</si>
  <si>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</si>
  <si>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</si>
  <si>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</si>
  <si>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</si>
  <si>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</si>
  <si>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</si>
  <si>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</si>
  <si>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</si>
  <si>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</si>
  <si>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</si>
  <si>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</si>
  <si>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</si>
  <si>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</si>
  <si>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</si>
  <si>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</si>
  <si>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</si>
  <si>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</si>
  <si>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</si>
  <si>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</si>
  <si>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</si>
  <si>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</si>
  <si>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</si>
  <si>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</si>
  <si>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</si>
  <si>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</si>
  <si>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</si>
  <si>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</si>
  <si>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</si>
  <si>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</si>
  <si>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</si>
  <si>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</si>
  <si>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</si>
  <si>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</si>
  <si>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</si>
  <si>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</si>
  <si>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</si>
  <si>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</si>
  <si>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</si>
  <si>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</si>
  <si>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</si>
  <si>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</si>
  <si>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</si>
  <si>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</si>
  <si>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</si>
  <si>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</si>
  <si>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</si>
  <si>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</si>
  <si>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</si>
  <si>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</si>
  <si>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</si>
  <si>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</si>
  <si>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</si>
  <si>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</si>
  <si>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</si>
  <si>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</si>
  <si>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</si>
  <si>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</si>
  <si>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</si>
  <si>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</si>
  <si>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</si>
  <si>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</si>
  <si>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</si>
  <si>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</si>
  <si>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</si>
  <si>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</si>
  <si>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</si>
  <si>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</si>
  <si>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</si>
  <si>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</si>
  <si>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</si>
  <si>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</si>
  <si>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</si>
  <si>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</si>
  <si>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</si>
  <si>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</si>
  <si>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</si>
  <si>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</si>
  <si>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</si>
  <si>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</si>
  <si>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</si>
  <si>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</si>
  <si>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</si>
  <si>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</si>
  <si>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</si>
  <si>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</si>
  <si>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</si>
  <si>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</si>
  <si>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</si>
  <si>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</si>
  <si>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</si>
  <si>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</si>
  <si>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</si>
  <si>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</si>
  <si>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</si>
  <si>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</si>
  <si>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</si>
  <si>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</si>
  <si>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</si>
  <si>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</si>
  <si>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</si>
  <si>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</si>
  <si>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</si>
  <si>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</si>
  <si>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</si>
  <si>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</si>
  <si>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</si>
  <si>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</si>
  <si>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</si>
  <si>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</si>
  <si>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</si>
  <si>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</si>
  <si>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</si>
  <si>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</si>
  <si>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</si>
  <si>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</si>
  <si>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</si>
  <si>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</si>
  <si>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</si>
  <si>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</si>
  <si>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</si>
  <si>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</si>
  <si>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</si>
  <si>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</si>
  <si>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</si>
  <si>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</si>
  <si>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</si>
  <si>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</si>
  <si>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</si>
  <si>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</si>
  <si>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</si>
  <si>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</si>
  <si>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</si>
  <si>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</si>
  <si>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</si>
  <si>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</si>
  <si>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</si>
  <si>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</si>
  <si>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</si>
  <si>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</si>
  <si>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</si>
  <si>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</si>
  <si>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</si>
  <si>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</si>
  <si>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</si>
  <si>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</si>
  <si>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</si>
  <si>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</si>
  <si>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</si>
  <si>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</si>
  <si>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</si>
  <si>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</si>
  <si>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</si>
  <si>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</si>
  <si>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</si>
  <si>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</si>
  <si>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</si>
  <si>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</si>
  <si>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</si>
  <si>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</si>
  <si>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</si>
  <si>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</si>
  <si>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</si>
  <si>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</si>
  <si>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</si>
  <si>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</si>
  <si>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</si>
  <si>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</si>
  <si>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</si>
  <si>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</si>
  <si>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</si>
  <si>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</si>
  <si>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</si>
  <si>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</si>
  <si>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</si>
  <si>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</si>
  <si>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</si>
  <si>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</si>
  <si>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</si>
  <si>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</si>
  <si>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</si>
  <si>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</si>
  <si>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</si>
  <si>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</si>
  <si>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</si>
  <si>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</si>
  <si>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</si>
  <si>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</si>
  <si>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</si>
  <si>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</si>
  <si>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</si>
  <si>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</si>
  <si>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</si>
  <si>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</si>
  <si>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</si>
  <si>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</si>
  <si>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</si>
  <si>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</si>
  <si>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</si>
  <si>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</si>
  <si>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</si>
  <si>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</si>
  <si>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</si>
  <si>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</si>
  <si>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</si>
  <si>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</si>
  <si>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</si>
  <si>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</si>
  <si>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</si>
  <si>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</si>
  <si>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</si>
  <si>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</si>
  <si>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</si>
  <si>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</si>
  <si>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</si>
  <si>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</si>
  <si>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</si>
  <si>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</si>
  <si>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</si>
  <si>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</si>
  <si>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</si>
  <si>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</si>
  <si>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</si>
  <si>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</si>
  <si>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</si>
  <si>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</si>
  <si>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</si>
  <si>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</si>
  <si>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</si>
  <si>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</si>
  <si>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</si>
  <si>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</si>
  <si>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</si>
  <si>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</si>
  <si>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</si>
  <si>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</si>
  <si>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</si>
  <si>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</si>
  <si>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</si>
  <si>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</si>
  <si>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</si>
  <si>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</si>
  <si>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</si>
  <si>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</si>
  <si>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</si>
  <si>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</si>
  <si>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</si>
  <si>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</si>
  <si>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</si>
  <si>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</si>
  <si>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</si>
  <si>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</si>
  <si>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</si>
  <si>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</si>
  <si>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</si>
  <si>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</si>
  <si>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</si>
  <si>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</si>
  <si>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</si>
  <si>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</si>
  <si>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</si>
  <si>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</si>
  <si>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</si>
  <si>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</si>
  <si>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</si>
  <si>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</si>
  <si>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</si>
  <si>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</si>
  <si>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</si>
  <si>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</si>
  <si>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</si>
  <si>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</si>
  <si>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</si>
  <si>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</si>
  <si>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</si>
  <si>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</si>
  <si>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</si>
  <si>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</si>
  <si>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</si>
  <si>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</si>
  <si>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</si>
  <si>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</si>
  <si>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</si>
  <si>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</si>
  <si>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</si>
  <si>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</si>
  <si>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</si>
  <si>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</si>
  <si>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</si>
  <si>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</si>
  <si>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</si>
  <si>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</si>
  <si>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</si>
  <si>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</si>
  <si>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</si>
  <si>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</si>
  <si>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</si>
  <si>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</si>
  <si>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</si>
  <si>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</si>
  <si>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</si>
  <si>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</si>
  <si>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</si>
  <si>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</si>
  <si>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</si>
  <si>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</si>
  <si>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</si>
  <si>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</si>
  <si>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</si>
  <si>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</si>
  <si>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</si>
  <si>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</si>
  <si>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</si>
  <si>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</si>
  <si>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</si>
  <si>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</si>
  <si>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</si>
  <si>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</si>
  <si>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</si>
  <si>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</si>
  <si>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</si>
  <si>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</si>
  <si>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</si>
  <si>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</si>
  <si>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</si>
  <si>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</si>
  <si>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</si>
  <si>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</si>
  <si>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</si>
  <si>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</si>
  <si>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</si>
  <si>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</si>
  <si>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</si>
  <si>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</si>
  <si>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</si>
  <si>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</si>
  <si>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</si>
  <si>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</si>
  <si>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</si>
  <si>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</si>
  <si>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</si>
  <si>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</si>
  <si>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</si>
  <si>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</si>
  <si>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</si>
  <si>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</si>
  <si>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</si>
  <si>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</si>
  <si>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</si>
  <si>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</si>
  <si>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</si>
  <si>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</si>
  <si>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</si>
  <si>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</si>
  <si>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</si>
  <si>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</si>
  <si>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</si>
  <si>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</si>
  <si>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</si>
  <si>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</si>
  <si>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</si>
  <si>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</si>
  <si>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</si>
  <si>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</si>
  <si>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</si>
  <si>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</si>
  <si>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</si>
  <si>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</si>
  <si>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</si>
  <si>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</si>
  <si>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</si>
  <si>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</si>
  <si>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</si>
  <si>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</si>
  <si>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</si>
  <si>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</si>
  <si>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</si>
  <si>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</si>
  <si>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</si>
  <si>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</si>
  <si>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</si>
  <si>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</si>
  <si>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</si>
  <si>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</si>
  <si>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</si>
  <si>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</si>
  <si>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</si>
  <si>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</si>
  <si>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</si>
  <si>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</si>
  <si>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</si>
  <si>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</si>
  <si>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</si>
  <si>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</si>
  <si>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</si>
  <si>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</si>
  <si>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</si>
  <si>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</si>
  <si>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</si>
  <si>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</si>
  <si>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</si>
  <si>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</si>
  <si>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</si>
  <si>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</si>
  <si>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</si>
  <si>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</si>
  <si>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</si>
  <si>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</si>
  <si>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</si>
  <si>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</si>
  <si>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</si>
  <si>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</si>
  <si>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</si>
  <si>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</si>
  <si>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</si>
  <si>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</si>
  <si>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</si>
  <si>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</si>
  <si>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</si>
  <si>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</si>
  <si>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</si>
  <si>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</si>
  <si>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</si>
  <si>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</si>
  <si>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</si>
  <si>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</si>
  <si>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</si>
  <si>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</si>
  <si>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</si>
  <si>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</si>
  <si>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</si>
  <si>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</si>
  <si>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</si>
  <si>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</si>
  <si>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</si>
  <si>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</si>
  <si>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</si>
  <si>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</si>
  <si>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</si>
  <si>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</si>
  <si>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</si>
  <si>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</si>
  <si>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</si>
  <si>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</si>
  <si>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</si>
  <si>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</si>
  <si>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</si>
  <si>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</si>
  <si>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</si>
  <si>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</si>
  <si>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</si>
  <si>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</si>
  <si>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</si>
  <si>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</si>
  <si>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</si>
  <si>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</si>
  <si>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</si>
  <si>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</si>
  <si>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</si>
  <si>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</si>
  <si>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</si>
  <si>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</si>
  <si>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</si>
  <si>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</si>
  <si>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</si>
  <si>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</si>
  <si>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</si>
  <si>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</si>
  <si>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</si>
  <si>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</si>
  <si>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</si>
  <si>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</si>
  <si>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</si>
  <si>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</si>
  <si>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</si>
  <si>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</si>
  <si>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</si>
  <si>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</si>
  <si>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</si>
  <si>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</si>
  <si>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</si>
  <si>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</si>
  <si>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</si>
  <si>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</si>
  <si>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</si>
  <si>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</si>
  <si>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</si>
  <si>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</si>
  <si>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</si>
  <si>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</si>
  <si>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</si>
  <si>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</si>
  <si>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</si>
  <si>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</si>
  <si>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</si>
  <si>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</si>
  <si>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</si>
  <si>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</si>
  <si>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</si>
  <si>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</si>
  <si>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</si>
  <si>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</si>
  <si>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</si>
  <si>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</si>
  <si>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</si>
  <si>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</si>
  <si>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</si>
  <si>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</si>
  <si>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</si>
  <si>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</si>
  <si>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</si>
  <si>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</si>
  <si>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</si>
  <si>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</si>
  <si>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</si>
  <si>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</si>
  <si>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</si>
  <si>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</si>
  <si>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</si>
  <si>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</si>
  <si>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</si>
  <si>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</si>
  <si>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</si>
  <si>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</si>
  <si>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</si>
  <si>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</si>
  <si>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</si>
  <si>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</si>
  <si>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</si>
  <si>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</si>
  <si>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</si>
  <si>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</si>
  <si>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</si>
  <si>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</si>
  <si>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</si>
  <si>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</si>
  <si>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</si>
  <si>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</si>
  <si>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</si>
  <si>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</si>
  <si>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</si>
  <si>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</si>
  <si>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</si>
  <si>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</si>
  <si>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</si>
  <si>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</si>
  <si>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</si>
  <si>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</si>
  <si>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</si>
  <si>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</si>
  <si>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</si>
  <si>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</si>
  <si>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</si>
  <si>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</si>
  <si>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</si>
  <si>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</si>
  <si>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</si>
  <si>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</si>
  <si>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</si>
  <si>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</si>
  <si>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</si>
  <si>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</si>
  <si>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</si>
  <si>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</si>
  <si>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</si>
  <si>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</si>
  <si>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</si>
  <si>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</si>
  <si>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</si>
  <si>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</si>
  <si>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</si>
  <si>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</si>
  <si>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</si>
  <si>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</si>
  <si>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</si>
  <si>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</si>
  <si>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</si>
  <si>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</si>
  <si>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</si>
  <si>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</si>
  <si>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</si>
  <si>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</si>
  <si>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</si>
  <si>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</si>
  <si>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</si>
  <si>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</si>
  <si>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</si>
  <si>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</si>
  <si>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</si>
  <si>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</si>
  <si>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</si>
  <si>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</si>
  <si>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</si>
  <si>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</si>
  <si>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</si>
  <si>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</si>
  <si>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</si>
  <si>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</si>
  <si>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</si>
  <si>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</si>
  <si>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</si>
  <si>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</si>
  <si>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</si>
  <si>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</si>
  <si>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</si>
  <si>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</si>
  <si>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</si>
  <si>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</si>
  <si>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</si>
  <si>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</si>
  <si>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</si>
  <si>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</si>
  <si>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</si>
  <si>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</si>
  <si>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</si>
  <si>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</si>
  <si>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</si>
  <si>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</si>
  <si>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</si>
  <si>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</si>
  <si>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</si>
  <si>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</si>
  <si>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</si>
  <si>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</si>
  <si>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</si>
  <si>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</si>
  <si>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</si>
  <si>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</si>
  <si>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</si>
  <si>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</si>
  <si>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</si>
  <si>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</si>
  <si>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</si>
  <si>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</si>
  <si>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</si>
  <si>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</si>
  <si>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</si>
  <si>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</si>
  <si>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</si>
  <si>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</si>
  <si>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</si>
  <si>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</si>
  <si>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</si>
  <si>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</si>
  <si>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</si>
  <si>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</si>
  <si>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</si>
  <si>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</si>
  <si>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</si>
  <si>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</si>
  <si>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</si>
  <si>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</si>
  <si>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</si>
  <si>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</si>
  <si>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</si>
  <si>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</si>
  <si>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</si>
  <si>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</si>
  <si>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</si>
  <si>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</si>
  <si>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</si>
  <si>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</si>
  <si>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</si>
  <si>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</si>
  <si>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</si>
  <si>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</si>
  <si>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</si>
  <si>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</si>
  <si>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</si>
  <si>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</si>
  <si>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</si>
  <si>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</si>
  <si>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</si>
  <si>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</si>
  <si>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</si>
  <si>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</si>
  <si>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</si>
  <si>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</si>
  <si>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</si>
  <si>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</si>
  <si>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</si>
  <si>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</si>
  <si>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</si>
  <si>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</si>
  <si>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</si>
  <si>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</si>
  <si>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</si>
  <si>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</si>
  <si>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</si>
  <si>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</si>
  <si>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</si>
  <si>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</si>
  <si>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</si>
  <si>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</si>
  <si>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</si>
  <si>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</si>
  <si>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</si>
  <si>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</si>
  <si>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</si>
  <si>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</si>
  <si>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</si>
  <si>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</si>
  <si>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</si>
  <si>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</si>
  <si>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</si>
  <si>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</si>
  <si>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</si>
  <si>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</si>
  <si>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</si>
  <si>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</si>
  <si>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</si>
  <si>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</si>
  <si>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</si>
  <si>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</si>
  <si>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</si>
  <si>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</si>
  <si>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</si>
  <si>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</si>
  <si>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</si>
  <si>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</si>
  <si>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</si>
  <si>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</si>
  <si>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</si>
  <si>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</si>
  <si>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</si>
  <si>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</si>
  <si>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</si>
  <si>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</si>
  <si>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</si>
  <si>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</si>
  <si>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</si>
  <si>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</si>
  <si>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</si>
  <si>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</si>
  <si>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</si>
  <si>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</si>
  <si>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</si>
  <si>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</si>
  <si>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</si>
  <si>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</si>
  <si>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</si>
  <si>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</si>
  <si>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</si>
  <si>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</si>
  <si>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</si>
  <si>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</si>
  <si>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</si>
  <si>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</si>
  <si>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</si>
  <si>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</si>
  <si>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</si>
  <si>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</si>
  <si>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</si>
  <si>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</si>
  <si>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</si>
  <si>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</si>
  <si>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</si>
  <si>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</si>
  <si>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</si>
  <si>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</si>
  <si>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</si>
  <si>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</si>
  <si>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</si>
  <si>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</si>
  <si>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</si>
  <si>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</si>
  <si>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</si>
  <si>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</si>
  <si>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</si>
  <si>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</si>
  <si>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</si>
  <si>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</si>
  <si>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</si>
  <si>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</si>
  <si>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</si>
  <si>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</si>
  <si>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</si>
  <si>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</si>
  <si>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</si>
  <si>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</si>
  <si>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</si>
  <si>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</si>
  <si>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</si>
  <si>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</si>
  <si>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</si>
  <si>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</si>
  <si>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</si>
  <si>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</si>
  <si>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</si>
  <si>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</si>
  <si>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</si>
  <si>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</si>
  <si>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</si>
  <si>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</si>
  <si>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</si>
  <si>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</si>
  <si>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</si>
  <si>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</si>
  <si>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</si>
  <si>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</si>
  <si>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</si>
  <si>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</si>
  <si>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</si>
  <si>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</si>
  <si>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</si>
  <si>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</si>
  <si>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</si>
  <si>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</si>
  <si>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</si>
  <si>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</si>
  <si>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</si>
  <si>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</si>
  <si>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</si>
  <si>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</si>
  <si>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</si>
  <si>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</si>
  <si>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</si>
  <si>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</si>
  <si>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</si>
  <si>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</si>
  <si>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</si>
  <si>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</si>
  <si>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</si>
  <si>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</si>
  <si>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</si>
  <si>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</si>
  <si>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</si>
  <si>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</si>
  <si>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</si>
  <si>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</si>
  <si>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</si>
  <si>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</si>
  <si>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</si>
  <si>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</si>
  <si>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</si>
  <si>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</si>
  <si>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</si>
  <si>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</si>
  <si>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</si>
  <si>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</si>
  <si>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</si>
  <si>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</si>
  <si>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</si>
  <si>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</si>
  <si>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</si>
  <si>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</si>
  <si>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</si>
  <si>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</si>
  <si>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</si>
  <si>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</si>
  <si>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</si>
  <si>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</si>
  <si>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</si>
  <si>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</si>
  <si>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</si>
  <si>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</si>
  <si>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</si>
  <si>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</si>
  <si>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</si>
  <si>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</si>
  <si>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</si>
  <si>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</si>
  <si>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</si>
  <si>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</si>
  <si>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</si>
  <si>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</si>
  <si>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</si>
  <si>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</si>
  <si>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</si>
  <si>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</si>
  <si>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</si>
  <si>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</si>
  <si>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</si>
  <si>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</si>
  <si>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</si>
  <si>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</si>
  <si>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</si>
  <si>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</si>
  <si>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</si>
  <si>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</si>
  <si>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</si>
  <si>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</si>
  <si>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</si>
  <si>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</si>
  <si>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</si>
  <si>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</si>
  <si>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</si>
  <si>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</si>
  <si>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</si>
  <si>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</si>
  <si>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</si>
  <si>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</si>
  <si>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</si>
  <si>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</si>
  <si>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</si>
  <si>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</si>
  <si>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</si>
  <si>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</si>
  <si>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</si>
  <si>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</si>
  <si>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</si>
  <si>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</si>
  <si>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</si>
  <si>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</si>
  <si>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</si>
  <si>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</si>
  <si>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</si>
  <si>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</si>
  <si>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</si>
  <si>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</si>
  <si>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</si>
  <si>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</si>
  <si>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</si>
  <si>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</si>
  <si>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</si>
  <si>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</si>
  <si>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</si>
  <si>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</si>
  <si>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</si>
  <si>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</si>
  <si>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</si>
  <si>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</si>
  <si>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</si>
  <si>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</si>
  <si>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</si>
  <si>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</si>
  <si>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</si>
  <si>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</si>
  <si>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</si>
  <si>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</si>
  <si>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</si>
  <si>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</si>
  <si>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</si>
  <si>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</si>
  <si>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</si>
  <si>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</si>
  <si>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</si>
  <si>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</si>
  <si>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</si>
  <si>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</si>
  <si>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</si>
  <si>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</si>
  <si>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</si>
  <si>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</si>
  <si>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</si>
  <si>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</si>
  <si>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</si>
  <si>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</si>
  <si>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</si>
  <si>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</si>
  <si>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</si>
  <si>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</si>
  <si>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</si>
  <si>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</si>
  <si>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</si>
  <si>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</si>
  <si>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</si>
  <si>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</si>
  <si>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</si>
  <si>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</si>
  <si>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</si>
  <si>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</si>
  <si>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</si>
  <si>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</si>
  <si>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</si>
  <si>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</si>
  <si>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</si>
  <si>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</si>
  <si>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</si>
  <si>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</si>
  <si>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</si>
  <si>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</si>
  <si>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</si>
  <si>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</si>
  <si>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</si>
  <si>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</si>
  <si>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</si>
  <si>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</si>
  <si>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</si>
  <si>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</si>
  <si>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</si>
  <si>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</si>
  <si>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</si>
  <si>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</si>
  <si>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</si>
  <si>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</si>
  <si>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</si>
  <si>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</si>
  <si>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</si>
  <si>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</si>
  <si>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</si>
  <si>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</si>
  <si>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</si>
  <si>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</si>
  <si>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</si>
  <si>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</si>
  <si>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</si>
  <si>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</si>
  <si>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</si>
  <si>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</si>
  <si>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</si>
  <si>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</si>
  <si>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</si>
  <si>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</si>
  <si>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</si>
  <si>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</si>
  <si>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</si>
  <si>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</si>
  <si>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</si>
  <si>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</si>
  <si>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</si>
  <si>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</si>
  <si>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</si>
  <si>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</si>
  <si>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</si>
  <si>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</si>
  <si>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</si>
  <si>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</si>
  <si>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</si>
  <si>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</si>
  <si>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</si>
  <si>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</si>
  <si>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</si>
  <si>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</si>
  <si>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</si>
  <si>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</si>
  <si>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</si>
  <si>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</si>
  <si>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</si>
  <si>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</si>
  <si>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</si>
  <si>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</si>
  <si>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</si>
  <si>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</si>
  <si>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</si>
  <si>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</si>
  <si>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</si>
  <si>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</si>
  <si>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</si>
  <si>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</si>
  <si>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</si>
  <si>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</si>
  <si>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</si>
  <si>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</si>
  <si>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</si>
  <si>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</si>
  <si>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</si>
  <si>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</si>
  <si>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</si>
  <si>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</si>
  <si>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</si>
  <si>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</si>
  <si>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</si>
  <si>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</si>
  <si>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</si>
  <si>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</si>
  <si>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</si>
  <si>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</si>
  <si>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</si>
  <si>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</si>
  <si>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</si>
  <si>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</si>
  <si>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</si>
  <si>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</si>
  <si>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</si>
  <si>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</si>
  <si>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</si>
  <si>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</si>
  <si>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</si>
  <si>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</si>
  <si>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</si>
  <si>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</si>
  <si>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</si>
  <si>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</si>
  <si>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</si>
  <si>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</si>
  <si>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</si>
  <si>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</si>
  <si>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</si>
  <si>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</si>
  <si>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</si>
  <si>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</si>
  <si>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</si>
  <si>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</si>
  <si>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</si>
  <si>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</si>
  <si>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</si>
  <si>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</si>
  <si>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</si>
  <si>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</si>
  <si>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</si>
  <si>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</si>
  <si>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</si>
  <si>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</si>
  <si>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</si>
  <si>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</si>
  <si>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</si>
  <si>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</si>
  <si>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</si>
  <si>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</si>
  <si>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</si>
  <si>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</si>
  <si>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</si>
  <si>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</si>
  <si>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</si>
  <si>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</si>
  <si>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</si>
  <si>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</si>
  <si>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</si>
  <si>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</si>
  <si>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</si>
  <si>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</si>
  <si>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</si>
  <si>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</si>
  <si>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</si>
  <si>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</si>
  <si>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</si>
  <si>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</si>
  <si>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</si>
  <si>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</si>
  <si>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</si>
  <si>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</si>
  <si>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</si>
  <si>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</si>
  <si>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</si>
  <si>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</si>
  <si>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</si>
  <si>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</si>
  <si>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</si>
  <si>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</si>
  <si>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</si>
  <si>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</si>
  <si>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</si>
  <si>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</si>
  <si>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</si>
  <si>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</si>
  <si>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</si>
  <si>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</si>
  <si>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</si>
  <si>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</si>
  <si>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</si>
  <si>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</si>
  <si>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</si>
  <si>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</si>
  <si>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</si>
  <si>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</si>
  <si>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</si>
  <si>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</si>
  <si>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</si>
  <si>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</si>
  <si>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</si>
  <si>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</si>
  <si>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</si>
  <si>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</si>
  <si>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</si>
  <si>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</si>
  <si>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</si>
  <si>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</si>
  <si>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</si>
  <si>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</si>
  <si>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</si>
  <si>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</si>
  <si>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</si>
  <si>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</si>
  <si>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</si>
  <si>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</si>
  <si>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</si>
  <si>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</si>
  <si>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</si>
  <si>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</si>
  <si>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</si>
  <si>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</si>
  <si>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</si>
  <si>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</si>
  <si>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</si>
  <si>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</si>
  <si>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</si>
  <si>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</si>
  <si>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</si>
  <si>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</si>
  <si>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</si>
  <si>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</si>
  <si>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</si>
  <si>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</si>
  <si>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</si>
  <si>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</si>
  <si>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</si>
  <si>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</si>
  <si>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</si>
  <si>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</si>
  <si>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</si>
  <si>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</si>
  <si>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</si>
  <si>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</si>
  <si>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</si>
  <si>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</si>
  <si>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</si>
  <si>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</si>
  <si>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</si>
  <si>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</si>
  <si>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</si>
  <si>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</si>
  <si>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</si>
  <si>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</si>
  <si>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</si>
  <si>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</si>
  <si>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</si>
  <si>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</si>
  <si>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</si>
  <si>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</si>
  <si>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</si>
  <si>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</si>
  <si>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</si>
  <si>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</si>
  <si>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</si>
  <si>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</si>
  <si>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</si>
  <si>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</si>
  <si>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</si>
  <si>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</si>
  <si>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</si>
  <si>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</si>
  <si>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</si>
  <si>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</si>
  <si>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</si>
  <si>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</si>
  <si>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</si>
  <si>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</si>
  <si>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</si>
  <si>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</si>
  <si>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</si>
  <si>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</si>
  <si>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</si>
  <si>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</si>
  <si>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</si>
  <si>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</si>
  <si>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</si>
  <si>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</si>
  <si>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</si>
  <si>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</si>
  <si>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</si>
  <si>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</si>
  <si>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</si>
  <si>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</si>
  <si>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</si>
  <si>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</si>
  <si>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</si>
  <si>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</si>
  <si>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</si>
  <si>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</si>
  <si>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</si>
  <si>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</si>
  <si>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</si>
  <si>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</si>
  <si>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</si>
  <si>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</si>
  <si>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</si>
  <si>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</si>
  <si>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</si>
  <si>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</si>
  <si>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</si>
  <si>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</si>
  <si>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</si>
  <si>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</si>
  <si>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</si>
  <si>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</si>
  <si>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</si>
  <si>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</si>
  <si>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</si>
  <si>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</si>
  <si>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</si>
  <si>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</si>
  <si>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</si>
  <si>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</si>
  <si>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</si>
  <si>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</si>
  <si>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</si>
  <si>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</si>
  <si>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</si>
  <si>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</si>
  <si>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</si>
  <si>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</si>
  <si>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</si>
  <si>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</si>
  <si>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</si>
  <si>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</si>
  <si>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</si>
  <si>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</si>
  <si>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</si>
  <si>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</si>
  <si>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</si>
  <si>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</si>
  <si>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</si>
  <si>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</si>
  <si>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</si>
  <si>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</si>
  <si>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</si>
  <si>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</si>
  <si>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</si>
  <si>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</si>
  <si>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</si>
  <si>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</si>
  <si>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</si>
  <si>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</si>
  <si>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</si>
  <si>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</si>
  <si>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</si>
  <si>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</si>
  <si>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</si>
  <si>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</si>
  <si>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</si>
  <si>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</si>
  <si>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</si>
  <si>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</si>
  <si>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</si>
  <si>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</si>
  <si>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</si>
  <si>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</si>
  <si>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</si>
  <si>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</si>
  <si>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</si>
  <si>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</si>
  <si>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</si>
  <si>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</si>
  <si>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</si>
  <si>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</si>
  <si>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</si>
  <si>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</si>
  <si>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</si>
  <si>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</si>
  <si>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</si>
  <si>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</si>
  <si>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</si>
  <si>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</si>
  <si>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</si>
  <si>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</si>
  <si>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</si>
  <si>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</si>
  <si>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</si>
  <si>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</si>
  <si>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</si>
  <si>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</si>
  <si>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</si>
  <si>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</si>
  <si>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</si>
  <si>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</si>
  <si>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</si>
  <si>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</si>
  <si>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</si>
  <si>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</si>
  <si>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</si>
  <si>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</si>
  <si>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</si>
  <si>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</si>
  <si>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</si>
  <si>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</si>
  <si>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</si>
  <si>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</si>
  <si>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</si>
  <si>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</si>
  <si>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</si>
  <si>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</si>
  <si>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</si>
  <si>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</si>
  <si>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</si>
  <si>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</si>
  <si>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</si>
  <si>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</si>
  <si>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</si>
  <si>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</si>
  <si>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</si>
  <si>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</si>
  <si>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</si>
  <si>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</si>
  <si>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</si>
  <si>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</si>
  <si>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</si>
  <si>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</si>
  <si>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</si>
  <si>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</si>
  <si>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</si>
  <si>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</si>
  <si>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</si>
  <si>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</si>
  <si>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</si>
  <si>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</si>
  <si>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</si>
  <si>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</si>
  <si>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</si>
  <si>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</si>
  <si>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</si>
  <si>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</si>
  <si>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</si>
  <si>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</si>
  <si>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</si>
  <si>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</si>
  <si>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</si>
  <si>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</si>
  <si>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</si>
  <si>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</si>
  <si>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</si>
  <si>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</si>
  <si>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</si>
  <si>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</si>
  <si>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</si>
  <si>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</si>
  <si>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</si>
  <si>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</si>
  <si>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</si>
  <si>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</si>
  <si>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</si>
  <si>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</si>
  <si>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</si>
  <si>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</si>
  <si>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</si>
  <si>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</si>
  <si>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</si>
  <si>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</si>
  <si>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</si>
  <si>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</si>
  <si>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</si>
  <si>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</si>
  <si>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</si>
  <si>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</si>
  <si>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</si>
  <si>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</si>
  <si>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</si>
  <si>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</si>
  <si>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</si>
  <si>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</si>
  <si>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</si>
  <si>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</si>
  <si>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</si>
  <si>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</si>
  <si>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</si>
  <si>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</si>
  <si>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</si>
  <si>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</si>
  <si>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</si>
  <si>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</si>
  <si>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</si>
  <si>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</si>
  <si>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</si>
  <si>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</si>
  <si>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</si>
  <si>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</si>
  <si>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</si>
  <si>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</si>
  <si>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</si>
  <si>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</si>
  <si>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</si>
  <si>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</si>
  <si>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</si>
  <si>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</si>
  <si>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</si>
  <si>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</si>
  <si>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</si>
  <si>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</si>
  <si>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</si>
  <si>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</si>
  <si>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</si>
  <si>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</si>
  <si>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</si>
  <si>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</si>
  <si>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</si>
  <si>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</si>
  <si>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</si>
  <si>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</si>
  <si>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</si>
  <si>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</si>
  <si>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</si>
  <si>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</si>
  <si>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</si>
  <si>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</si>
  <si>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</si>
  <si>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</si>
  <si>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</si>
  <si>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</si>
  <si>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</si>
  <si>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</si>
  <si>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</si>
  <si>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</si>
  <si>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</si>
  <si>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</si>
  <si>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</si>
  <si>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</si>
  <si>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</si>
  <si>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</si>
  <si>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</si>
  <si>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</si>
  <si>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</si>
  <si>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</si>
  <si>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</si>
  <si>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</si>
  <si>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</si>
  <si>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</si>
  <si>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</si>
  <si>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</si>
  <si>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</si>
  <si>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</si>
  <si>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</si>
  <si>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</si>
  <si>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</si>
  <si>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</si>
  <si>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</si>
  <si>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</si>
  <si>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</si>
  <si>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</si>
  <si>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</si>
  <si>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</si>
  <si>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</si>
  <si>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</si>
  <si>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</si>
  <si>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</si>
  <si>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</si>
  <si>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</si>
  <si>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</si>
  <si>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</si>
  <si>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</si>
  <si>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</si>
  <si>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</si>
  <si>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</si>
  <si>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</si>
  <si>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</si>
  <si>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</si>
  <si>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</si>
  <si>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</si>
  <si>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</si>
  <si>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</si>
  <si>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</si>
  <si>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</si>
  <si>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</si>
  <si>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</si>
  <si>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</si>
  <si>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</si>
  <si>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</si>
  <si>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</si>
  <si>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</si>
  <si>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</si>
  <si>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</si>
  <si>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</si>
  <si>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</si>
  <si>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</si>
  <si>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</si>
  <si>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</si>
  <si>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</si>
  <si>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</si>
  <si>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</si>
  <si>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</si>
  <si>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</si>
  <si>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</si>
  <si>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</si>
  <si>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</si>
  <si>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</si>
  <si>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</si>
  <si>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</si>
  <si>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</si>
  <si>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</si>
  <si>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</si>
  <si>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</si>
  <si>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</si>
  <si>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</si>
  <si>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</si>
  <si>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</si>
  <si>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</si>
  <si>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</si>
  <si>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</si>
  <si>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</si>
  <si>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</si>
  <si>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</si>
  <si>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</si>
  <si>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</si>
  <si>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</si>
  <si>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</si>
  <si>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</si>
  <si>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</si>
  <si>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</si>
  <si>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</si>
  <si>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</si>
  <si>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</si>
  <si>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</si>
  <si>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</si>
  <si>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</si>
  <si>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</si>
  <si>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</si>
  <si>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</si>
  <si>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</si>
  <si>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</si>
  <si>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</si>
  <si>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</si>
  <si>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</si>
  <si>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</si>
  <si>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</si>
  <si>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</si>
  <si>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</si>
  <si>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</si>
  <si>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</si>
  <si>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</si>
  <si>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</si>
  <si>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</si>
  <si>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</si>
  <si>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</si>
  <si>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</si>
  <si>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</si>
  <si>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</si>
  <si>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</si>
  <si>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</si>
  <si>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</si>
  <si>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</si>
  <si>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</si>
  <si>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</si>
  <si>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</si>
  <si>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</si>
  <si>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</si>
  <si>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</si>
  <si>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</si>
  <si>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</si>
  <si>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</si>
  <si>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</si>
  <si>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</si>
  <si>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</si>
  <si>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</si>
  <si>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</si>
  <si>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</si>
  <si>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</si>
  <si>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</si>
  <si>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</si>
  <si>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</si>
  <si>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</si>
  <si>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</si>
  <si>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</si>
  <si>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</si>
  <si>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</si>
  <si>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</si>
  <si>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</si>
  <si>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</si>
  <si>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</si>
  <si>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</si>
  <si>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</si>
  <si>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</si>
  <si>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</si>
  <si>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</si>
  <si>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</si>
  <si>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</si>
  <si>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</si>
  <si>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</si>
  <si>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</si>
  <si>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</si>
  <si>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</si>
  <si>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</si>
  <si>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</si>
  <si>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</si>
  <si>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</si>
  <si>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</si>
  <si>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</si>
  <si>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</si>
  <si>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</si>
  <si>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</si>
  <si>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</si>
  <si>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</si>
  <si>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</si>
  <si>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</si>
  <si>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</si>
  <si>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</si>
  <si>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</si>
  <si>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</si>
  <si>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</si>
  <si>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</si>
  <si>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</si>
  <si>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</si>
  <si>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</si>
  <si>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</si>
  <si>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</si>
  <si>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</si>
  <si>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</si>
  <si>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</si>
  <si>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</si>
  <si>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</si>
  <si>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</si>
  <si>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</si>
  <si>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</si>
  <si>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</si>
  <si>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</si>
  <si>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</si>
  <si>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</si>
  <si>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</si>
  <si>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</si>
  <si>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</si>
  <si>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</si>
  <si>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</si>
  <si>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</si>
  <si>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</si>
  <si>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</si>
  <si>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</si>
  <si>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</si>
  <si>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</si>
  <si>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</si>
  <si>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</si>
  <si>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</si>
  <si>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</si>
  <si>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</si>
  <si>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</si>
  <si>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</si>
  <si>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</si>
  <si>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</si>
  <si>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</si>
  <si>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</si>
  <si>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</si>
  <si>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</si>
  <si>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</si>
  <si>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</si>
  <si>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</si>
  <si>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</si>
  <si>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</si>
  <si>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</si>
  <si>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</si>
  <si>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</si>
  <si>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</si>
  <si>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</si>
  <si>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</si>
  <si>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</si>
  <si>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</si>
  <si>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</si>
  <si>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</si>
  <si>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</si>
  <si>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</si>
  <si>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</si>
  <si>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</si>
  <si>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</si>
  <si>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</si>
  <si>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</si>
  <si>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</si>
  <si>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</si>
  <si>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</si>
  <si>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</si>
  <si>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</si>
  <si>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</si>
  <si>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</si>
  <si>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</si>
  <si>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</si>
  <si>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</si>
  <si>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</si>
  <si>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</si>
  <si>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</si>
  <si>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</si>
  <si>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</si>
  <si>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</si>
  <si>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</si>
  <si>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</si>
  <si>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</si>
  <si>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</si>
  <si>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</si>
  <si>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</si>
  <si>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</si>
  <si>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</si>
  <si>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</si>
  <si>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</si>
  <si>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</si>
  <si>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</si>
  <si>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</si>
  <si>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</si>
  <si>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</si>
  <si>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</si>
  <si>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</si>
  <si>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</si>
  <si>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</si>
  <si>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</si>
  <si>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</si>
  <si>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</si>
  <si>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</si>
  <si>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</si>
  <si>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</si>
  <si>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</si>
  <si>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</si>
  <si>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</si>
  <si>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</si>
  <si>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</si>
  <si>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</si>
  <si>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</si>
  <si>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</si>
  <si>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</si>
  <si>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</si>
  <si>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</si>
  <si>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</si>
  <si>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</si>
  <si>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</si>
  <si>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</si>
  <si>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</si>
  <si>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</si>
  <si>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</si>
  <si>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</si>
  <si>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</si>
  <si>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</si>
  <si>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</si>
  <si>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</si>
  <si>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</si>
  <si>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</si>
  <si>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</si>
  <si>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</si>
  <si>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</si>
  <si>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</si>
  <si>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</si>
  <si>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</si>
  <si>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</si>
  <si>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</si>
  <si>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</si>
  <si>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</si>
  <si>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</si>
  <si>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</si>
  <si>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</si>
  <si>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</si>
  <si>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</si>
  <si>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</si>
  <si>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</si>
  <si>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</si>
  <si>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</si>
  <si>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</si>
  <si>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</si>
  <si>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</si>
  <si>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</si>
  <si>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</si>
  <si>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</si>
  <si>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</si>
  <si>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</si>
  <si>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</si>
  <si>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</si>
  <si>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</si>
  <si>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</si>
  <si>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</si>
  <si>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</si>
  <si>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</si>
  <si>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</si>
  <si>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</si>
  <si>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</si>
  <si>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</si>
  <si>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</si>
  <si>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</si>
  <si>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</si>
  <si>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</si>
  <si>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</si>
  <si>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</si>
  <si>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</si>
  <si>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</si>
  <si>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</si>
  <si>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</si>
  <si>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</si>
  <si>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</si>
  <si>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</si>
  <si>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</si>
  <si>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</si>
  <si>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</si>
  <si>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</si>
  <si>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</si>
  <si>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</si>
  <si>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</si>
  <si>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</si>
  <si>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</si>
  <si>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</si>
  <si>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</si>
  <si>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</si>
  <si>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</si>
  <si>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</si>
  <si>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</si>
  <si>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</si>
  <si>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</si>
  <si>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</si>
  <si>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</si>
  <si>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</si>
  <si>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</si>
  <si>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</si>
  <si>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</si>
  <si>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</si>
  <si>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</si>
  <si>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</si>
  <si>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</si>
  <si>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</si>
  <si>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</si>
  <si>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</si>
  <si>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</si>
  <si>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</si>
  <si>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</si>
  <si>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</si>
  <si>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</si>
  <si>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</si>
  <si>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</si>
  <si>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</si>
  <si>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</si>
  <si>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</si>
  <si>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</si>
  <si>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</si>
  <si>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</si>
  <si>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</si>
  <si>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</si>
  <si>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</si>
  <si>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</si>
  <si>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</si>
  <si>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</si>
  <si>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</si>
  <si>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</si>
  <si>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</si>
  <si>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</si>
  <si>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</si>
  <si>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</si>
  <si>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</si>
  <si>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</si>
  <si>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</si>
  <si>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</si>
  <si>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</si>
  <si>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</si>
  <si>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</si>
  <si>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</si>
  <si>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</si>
  <si>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</si>
  <si>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</si>
  <si>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</si>
  <si>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</si>
  <si>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</si>
  <si>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</si>
  <si>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</si>
  <si>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</si>
  <si>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</si>
  <si>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</si>
  <si>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</si>
  <si>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</si>
  <si>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</si>
  <si>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</si>
  <si>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</si>
  <si>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</si>
  <si>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</si>
  <si>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</si>
  <si>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</si>
  <si>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</si>
  <si>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</si>
  <si>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</si>
  <si>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</si>
  <si>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</si>
  <si>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</si>
  <si>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</si>
  <si>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</si>
  <si>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</si>
  <si>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</si>
  <si>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</si>
  <si>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</si>
  <si>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</si>
  <si>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</si>
  <si>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</si>
  <si>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</si>
  <si>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</si>
  <si>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</si>
  <si>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</si>
  <si>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</si>
  <si>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</si>
  <si>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</si>
  <si>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</si>
  <si>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</si>
  <si>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</si>
  <si>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</si>
  <si>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</si>
  <si>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</si>
  <si>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</si>
  <si>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</si>
  <si>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</si>
  <si>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</si>
  <si>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</si>
  <si>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</si>
  <si>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</si>
  <si>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</si>
  <si>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</si>
  <si>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</si>
  <si>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</si>
  <si>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</si>
  <si>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</si>
  <si>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</si>
  <si>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</si>
  <si>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</si>
  <si>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</si>
  <si>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</si>
  <si>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</si>
  <si>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</si>
  <si>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</si>
  <si>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</si>
  <si>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</si>
  <si>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</si>
  <si>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</si>
  <si>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</si>
  <si>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</si>
  <si>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</si>
  <si>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</si>
  <si>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</si>
  <si>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</si>
  <si>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</si>
  <si>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</si>
  <si>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</si>
  <si>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</si>
  <si>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</si>
  <si>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</si>
  <si>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</si>
  <si>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</si>
  <si>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</si>
  <si>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</si>
  <si>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</si>
  <si>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</si>
  <si>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</si>
  <si>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</si>
  <si>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</si>
  <si>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</si>
  <si>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</si>
  <si>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</si>
  <si>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</si>
  <si>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</si>
  <si>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</si>
  <si>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</si>
  <si>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</si>
  <si>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</si>
  <si>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</si>
  <si>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</si>
  <si>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</si>
  <si>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</si>
  <si>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</si>
  <si>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</si>
  <si>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</si>
  <si>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</si>
  <si>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</si>
  <si>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</si>
  <si>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</si>
  <si>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</si>
  <si>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</si>
  <si>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</si>
  <si>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</si>
  <si>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</si>
  <si>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</si>
  <si>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</si>
  <si>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</si>
  <si>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</si>
  <si>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</si>
  <si>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</si>
  <si>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</si>
  <si>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</si>
  <si>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</si>
  <si>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</si>
  <si>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</si>
  <si>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</si>
  <si>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</si>
  <si>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</si>
  <si>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</si>
  <si>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</si>
  <si>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</si>
  <si>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</si>
  <si>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</si>
  <si>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</si>
  <si>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</si>
  <si>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</si>
  <si>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</si>
  <si>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</si>
  <si>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</si>
  <si>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</si>
  <si>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</si>
  <si>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</si>
  <si>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</si>
  <si>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</si>
  <si>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</si>
  <si>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</si>
  <si>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</si>
  <si>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</si>
  <si>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</si>
  <si>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</si>
  <si>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</si>
  <si>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</si>
  <si>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</si>
  <si>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</si>
  <si>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</si>
  <si>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</si>
  <si>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</si>
  <si>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</si>
  <si>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</si>
  <si>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</si>
  <si>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</si>
  <si>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</si>
  <si>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</si>
  <si>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</si>
  <si>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</si>
  <si>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</si>
  <si>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</si>
  <si>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</si>
  <si>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</si>
  <si>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</si>
  <si>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</si>
  <si>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</si>
  <si>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</si>
  <si>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</si>
  <si>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</si>
  <si>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</si>
  <si>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</si>
  <si>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</si>
  <si>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</si>
  <si>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</si>
  <si>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</si>
  <si>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</si>
  <si>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</si>
  <si>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</si>
  <si>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</si>
  <si>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</si>
  <si>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</si>
  <si>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</si>
  <si>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</si>
  <si>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</si>
  <si>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</si>
  <si>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</si>
  <si>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</si>
  <si>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</si>
  <si>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</si>
  <si>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</si>
  <si>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</si>
  <si>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</si>
  <si>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</si>
  <si>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</si>
  <si>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</si>
  <si>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</si>
  <si>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</si>
  <si>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</si>
  <si>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</si>
  <si>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</si>
  <si>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</si>
  <si>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</si>
  <si>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</si>
  <si>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</si>
  <si>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</si>
  <si>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</si>
  <si>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</si>
  <si>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</si>
  <si>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</si>
  <si>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</si>
  <si>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</si>
  <si>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</si>
  <si>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</si>
  <si>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</si>
  <si>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</si>
  <si>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</si>
  <si>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</si>
  <si>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</si>
  <si>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</si>
  <si>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</si>
  <si>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</si>
  <si>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</si>
  <si>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</si>
  <si>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</si>
  <si>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</si>
  <si>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</si>
  <si>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</si>
  <si>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</si>
  <si>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</si>
  <si>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</si>
  <si>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</si>
  <si>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</si>
  <si>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</si>
  <si>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</si>
  <si>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</si>
  <si>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</si>
  <si>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</si>
  <si>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</si>
  <si>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</si>
  <si>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</si>
  <si>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</si>
  <si>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</si>
  <si>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</si>
  <si>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</si>
  <si>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</si>
  <si>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</si>
  <si>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</si>
  <si>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</si>
  <si>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</si>
  <si>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</si>
  <si>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</si>
  <si>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</si>
  <si>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</si>
  <si>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</si>
  <si>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</si>
  <si>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</si>
  <si>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</si>
  <si>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</si>
  <si>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</si>
  <si>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</si>
  <si>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</si>
  <si>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</si>
  <si>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</si>
  <si>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</si>
  <si>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</si>
  <si>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</si>
  <si>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</si>
  <si>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</si>
  <si>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</si>
  <si>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</si>
  <si>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</si>
  <si>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</si>
  <si>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</si>
  <si>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</si>
  <si>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</si>
  <si>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</si>
  <si>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</si>
  <si>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</si>
  <si>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</si>
  <si>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</si>
  <si>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</si>
  <si>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</si>
  <si>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</si>
  <si>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</si>
  <si>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</si>
  <si>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</si>
  <si>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</si>
  <si>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</si>
  <si>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</si>
  <si>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</si>
  <si>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</si>
  <si>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</si>
  <si>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</si>
  <si>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</si>
  <si>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</si>
  <si>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</si>
  <si>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</si>
  <si>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</si>
  <si>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</si>
  <si>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</si>
  <si>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</si>
  <si>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</si>
  <si>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</si>
  <si>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</si>
  <si>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</si>
  <si>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</si>
  <si>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</si>
  <si>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</si>
  <si>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</si>
  <si>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</si>
  <si>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</si>
  <si>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</si>
  <si>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</si>
  <si>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</si>
  <si>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</si>
  <si>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</si>
  <si>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</si>
  <si>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</si>
  <si>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</si>
  <si>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</si>
  <si>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</si>
  <si>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</si>
  <si>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</si>
  <si>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</si>
  <si>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</si>
  <si>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</si>
  <si>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</si>
  <si>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</si>
  <si>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</si>
  <si>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</si>
  <si>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</si>
  <si>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</si>
  <si>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</si>
  <si>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</si>
  <si>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</si>
  <si>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</si>
  <si>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</si>
  <si>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</si>
  <si>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</si>
  <si>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</si>
  <si>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</si>
  <si>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</si>
  <si>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</si>
  <si>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</si>
  <si>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</si>
  <si>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</si>
  <si>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</si>
  <si>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</si>
  <si>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</si>
  <si>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</si>
  <si>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</si>
  <si>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</si>
  <si>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</si>
  <si>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</si>
  <si>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</si>
  <si>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</si>
  <si>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</si>
  <si>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</si>
  <si>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</si>
  <si>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</si>
  <si>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</si>
  <si>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</si>
  <si>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</si>
  <si>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</si>
  <si>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</si>
  <si>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</si>
  <si>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</si>
  <si>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</si>
  <si>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</si>
  <si>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</si>
  <si>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</si>
  <si>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</si>
  <si>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</si>
  <si>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</si>
  <si>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</si>
  <si>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</si>
  <si>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</si>
  <si>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</si>
  <si>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</si>
  <si>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</si>
  <si>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</si>
  <si>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</si>
  <si>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</si>
  <si>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</si>
  <si>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</si>
  <si>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</si>
  <si>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</si>
  <si>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</si>
  <si>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</si>
  <si>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</si>
  <si>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</si>
  <si>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</si>
  <si>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</si>
  <si>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</si>
  <si>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</si>
  <si>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</si>
  <si>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</si>
  <si>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</si>
  <si>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</si>
  <si>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</si>
  <si>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</si>
  <si>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</si>
  <si>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</si>
  <si>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</si>
  <si>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</si>
  <si>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</si>
  <si>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</si>
  <si>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</si>
  <si>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</si>
  <si>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</si>
  <si>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</si>
  <si>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</si>
  <si>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</si>
  <si>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</si>
  <si>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</si>
  <si>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</si>
  <si>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</si>
  <si>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</si>
  <si>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</si>
  <si>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</si>
  <si>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</si>
  <si>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</si>
  <si>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</si>
  <si>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</si>
  <si>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</si>
  <si>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</si>
  <si>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</si>
  <si>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</si>
  <si>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</si>
  <si>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</si>
  <si>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</si>
  <si>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</si>
  <si>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</si>
  <si>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</si>
  <si>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</si>
  <si>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</si>
  <si>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</si>
  <si>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</si>
  <si>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</si>
  <si>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</si>
  <si>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</si>
  <si>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</si>
  <si>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</si>
  <si>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</si>
  <si>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</si>
  <si>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</si>
  <si>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</si>
  <si>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</si>
  <si>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</si>
  <si>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</si>
  <si>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</si>
  <si>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</si>
  <si>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</si>
  <si>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</si>
  <si>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</si>
  <si>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</si>
  <si>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</si>
  <si>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</si>
  <si>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</si>
  <si>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</si>
  <si>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</si>
  <si>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</si>
  <si>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</si>
  <si>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</si>
  <si>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</si>
  <si>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</si>
  <si>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</si>
  <si>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</si>
  <si>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</si>
  <si>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</si>
  <si>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</si>
  <si>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</si>
  <si>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</si>
  <si>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</si>
  <si>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</si>
  <si>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</si>
  <si>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</si>
  <si>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</si>
  <si>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</si>
  <si>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</si>
  <si>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</si>
  <si>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</si>
  <si>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</si>
  <si>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</si>
  <si>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</si>
  <si>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</si>
  <si>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</si>
  <si>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</si>
  <si>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</si>
  <si>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</si>
  <si>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</si>
  <si>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</si>
  <si>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</si>
  <si>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</si>
  <si>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</si>
  <si>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</si>
  <si>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</si>
  <si>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</si>
  <si>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</si>
  <si>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</si>
  <si>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</si>
  <si>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</si>
  <si>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</si>
  <si>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</si>
  <si>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</si>
  <si>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</si>
  <si>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</si>
  <si>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</si>
  <si>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</si>
  <si>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</si>
  <si>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</si>
  <si>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</si>
  <si>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</si>
  <si>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</si>
  <si>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</si>
  <si>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</si>
  <si>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</si>
  <si>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</si>
  <si>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</si>
  <si>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</si>
  <si>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</si>
  <si>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</si>
  <si>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</si>
  <si>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</si>
  <si>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</si>
  <si>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</si>
  <si>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</si>
  <si>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</si>
  <si>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</si>
  <si>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</si>
  <si>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</si>
  <si>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</si>
  <si>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</si>
  <si>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</si>
  <si>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</si>
  <si>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</si>
  <si>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</si>
  <si>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</si>
  <si>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</si>
  <si>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</si>
  <si>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</si>
  <si>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</si>
  <si>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</si>
  <si>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</si>
  <si>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</si>
  <si>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</si>
  <si>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</si>
  <si>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</si>
  <si>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</si>
  <si>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</si>
  <si>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</si>
  <si>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</si>
  <si>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</si>
  <si>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</si>
  <si>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</si>
  <si>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</si>
  <si>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</si>
  <si>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</si>
  <si>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</si>
  <si>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</si>
  <si>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</si>
  <si>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</si>
  <si>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</si>
  <si>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</si>
  <si>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</si>
  <si>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</si>
  <si>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</si>
  <si>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</si>
  <si>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</si>
  <si>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</si>
  <si>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</si>
  <si>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</si>
  <si>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</si>
  <si>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</si>
  <si>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</si>
  <si>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</si>
  <si>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</si>
  <si>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</si>
  <si>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</si>
  <si>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</si>
  <si>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</si>
  <si>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</si>
  <si>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</si>
  <si>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</si>
  <si>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</si>
  <si>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</si>
  <si>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</si>
  <si>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</si>
  <si>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</si>
  <si>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</si>
  <si>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</si>
  <si>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</si>
  <si>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</si>
  <si>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</si>
  <si>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</si>
  <si>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</si>
  <si>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</si>
  <si>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</si>
  <si>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</si>
  <si>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</si>
  <si>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</si>
  <si>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</si>
  <si>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</si>
  <si>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</si>
  <si>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</si>
  <si>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</si>
  <si>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</si>
  <si>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</si>
  <si>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</si>
  <si>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</si>
  <si>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</si>
  <si>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</si>
  <si>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</si>
  <si>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</si>
  <si>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</si>
  <si>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</si>
  <si>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</si>
  <si>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</si>
  <si>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</si>
  <si>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</si>
  <si>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</si>
  <si>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</si>
  <si>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</si>
  <si>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</si>
  <si>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</si>
  <si>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</si>
  <si>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</si>
  <si>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</si>
  <si>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</si>
  <si>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</si>
  <si>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</si>
  <si>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</si>
  <si>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</si>
  <si>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</si>
  <si>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</si>
  <si>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</si>
  <si>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</si>
  <si>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</si>
  <si>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</si>
  <si>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</si>
  <si>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</si>
  <si>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</si>
  <si>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</si>
  <si>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</si>
  <si>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</si>
  <si>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</si>
  <si>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</si>
  <si>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</si>
  <si>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</si>
  <si>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</si>
  <si>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</si>
  <si>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</si>
  <si>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</si>
  <si>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</si>
  <si>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</si>
  <si>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</si>
  <si>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</si>
  <si>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</si>
  <si>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</si>
  <si>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</si>
  <si>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</si>
  <si>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</si>
  <si>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</si>
  <si>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</si>
  <si>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</si>
  <si>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</si>
  <si>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</si>
  <si>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</si>
  <si>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</si>
  <si>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</si>
  <si>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</si>
  <si>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</si>
  <si>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</si>
  <si>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</si>
  <si>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</si>
  <si>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</si>
  <si>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</si>
  <si>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</si>
  <si>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</si>
  <si>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</si>
  <si>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</si>
  <si>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</si>
  <si>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</si>
  <si>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</si>
  <si>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</si>
  <si>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</si>
  <si>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</si>
  <si>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</si>
  <si>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</si>
  <si>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</si>
  <si>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</si>
  <si>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</si>
  <si>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</si>
  <si>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</si>
  <si>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</si>
  <si>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</si>
  <si>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</si>
  <si>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</si>
  <si>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</si>
  <si>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</si>
  <si>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</si>
  <si>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</si>
  <si>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</si>
  <si>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</si>
  <si>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</si>
  <si>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</si>
  <si>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</si>
  <si>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</si>
  <si>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</si>
  <si>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</si>
  <si>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</si>
  <si>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</si>
  <si>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</si>
  <si>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</si>
  <si>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</si>
  <si>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</si>
  <si>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</si>
  <si>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</si>
  <si>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</si>
  <si>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</si>
  <si>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</si>
  <si>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</si>
  <si>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</si>
  <si>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</si>
  <si>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</si>
  <si>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</si>
  <si>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</si>
  <si>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</si>
  <si>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</si>
  <si>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</si>
  <si>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</si>
  <si>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</si>
  <si>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</si>
  <si>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</si>
  <si>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</si>
  <si>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</si>
  <si>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</si>
  <si>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</si>
  <si>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</si>
  <si>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</si>
  <si>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</si>
  <si>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</si>
  <si>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</si>
  <si>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</si>
  <si>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</si>
  <si>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</si>
  <si>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</si>
  <si>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</si>
  <si>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</si>
  <si>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</si>
  <si>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</si>
  <si>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</si>
  <si>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</si>
  <si>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</si>
  <si>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</si>
  <si>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</si>
  <si>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</si>
  <si>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</si>
  <si>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</si>
  <si>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</si>
  <si>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</si>
  <si>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</si>
  <si>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</si>
  <si>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</si>
  <si>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</si>
  <si>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</si>
  <si>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</si>
  <si>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</si>
  <si>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</si>
  <si>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</si>
  <si>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</si>
  <si>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</si>
  <si>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</si>
  <si>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</si>
  <si>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</si>
  <si>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</si>
  <si>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</si>
  <si>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</si>
  <si>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</si>
  <si>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</si>
  <si>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</si>
  <si>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</si>
  <si>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</si>
  <si>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</si>
  <si>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</si>
  <si>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</si>
  <si>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</si>
  <si>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</si>
  <si>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</si>
  <si>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</si>
  <si>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</si>
  <si>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</si>
  <si>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</si>
  <si>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</si>
  <si>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</si>
  <si>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</si>
  <si>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</si>
  <si>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</si>
  <si>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</si>
  <si>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</si>
  <si>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</si>
  <si>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</si>
  <si>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</si>
  <si>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</si>
  <si>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</si>
  <si>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</si>
  <si>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</si>
  <si>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</si>
  <si>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</si>
  <si>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</si>
  <si>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</si>
  <si>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</si>
  <si>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</si>
  <si>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</si>
  <si>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</si>
  <si>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</si>
  <si>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</si>
  <si>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</si>
  <si>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</si>
  <si>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</si>
  <si>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</si>
  <si>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</si>
  <si>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</si>
  <si>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</si>
  <si>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</si>
  <si>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</si>
  <si>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</si>
  <si>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</si>
  <si>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</si>
  <si>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</si>
  <si>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</si>
  <si>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</si>
  <si>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</si>
  <si>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</si>
  <si>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</si>
  <si>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</si>
  <si>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</si>
  <si>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</si>
  <si>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</si>
  <si>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</si>
  <si>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</si>
  <si>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</si>
  <si>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</si>
  <si>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</si>
  <si>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</si>
  <si>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</si>
  <si>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</si>
  <si>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</si>
  <si>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</si>
  <si>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</si>
  <si>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</si>
  <si>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</si>
  <si>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</si>
  <si>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</si>
  <si>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</si>
  <si>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</si>
  <si>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</si>
  <si>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</si>
  <si>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</si>
  <si>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</si>
  <si>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</si>
  <si>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</si>
  <si>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</si>
  <si>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</si>
  <si>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</si>
  <si>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</si>
  <si>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</si>
  <si>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</si>
  <si>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</si>
  <si>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</si>
  <si>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</si>
  <si>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</si>
  <si>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</si>
  <si>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</si>
  <si>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</si>
  <si>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</si>
  <si>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</si>
  <si>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</si>
  <si>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</si>
  <si>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</si>
  <si>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</si>
  <si>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</si>
  <si>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</si>
  <si>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</si>
  <si>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</si>
  <si>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</si>
  <si>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</si>
  <si>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</si>
  <si>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</si>
  <si>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</si>
  <si>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</si>
  <si>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</si>
  <si>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</si>
  <si>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</si>
  <si>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</si>
  <si>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</si>
  <si>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</si>
  <si>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</si>
  <si>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</si>
  <si>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</si>
  <si>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</si>
  <si>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</si>
  <si>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</si>
  <si>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</si>
  <si>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</si>
  <si>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</si>
  <si>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</si>
  <si>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</si>
  <si>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</si>
  <si>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</si>
  <si>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</si>
  <si>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</si>
  <si>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</si>
  <si>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</si>
  <si>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</si>
  <si>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</si>
  <si>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</si>
  <si>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</si>
  <si>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</si>
  <si>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</si>
  <si>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</si>
  <si>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</si>
  <si>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</si>
  <si>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</si>
  <si>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</si>
  <si>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</si>
  <si>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</si>
  <si>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</si>
  <si>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</si>
  <si>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</si>
  <si>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</si>
  <si>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</si>
  <si>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</si>
  <si>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</si>
  <si>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</si>
  <si>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</si>
  <si>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</si>
  <si>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</si>
  <si>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</si>
  <si>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</si>
  <si>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</si>
  <si>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</si>
  <si>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</si>
  <si>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</si>
  <si>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</si>
  <si>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</si>
  <si>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</si>
  <si>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</si>
  <si>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</si>
  <si>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</si>
  <si>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</si>
  <si>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</si>
  <si>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</si>
  <si>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</si>
  <si>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</si>
  <si>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</si>
  <si>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</si>
  <si>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</si>
  <si>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</si>
  <si>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</si>
  <si>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</si>
  <si>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</si>
  <si>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</si>
  <si>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</si>
  <si>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</si>
  <si>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</si>
  <si>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</si>
  <si>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</si>
  <si>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</si>
  <si>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</si>
  <si>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</si>
  <si>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</si>
  <si>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</si>
  <si>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</si>
  <si>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</si>
  <si>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</si>
  <si>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</si>
  <si>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</si>
  <si>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</si>
  <si>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</si>
  <si>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</si>
  <si>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</si>
  <si>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</si>
  <si>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</si>
  <si>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</si>
  <si>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</si>
  <si>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</si>
  <si>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</si>
  <si>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</si>
  <si>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</si>
  <si>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</si>
  <si>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</si>
  <si>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</si>
  <si>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</si>
  <si>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</si>
  <si>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</si>
  <si>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</si>
  <si>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</si>
  <si>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</si>
  <si>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</si>
  <si>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</si>
  <si>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</si>
  <si>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</si>
  <si>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</si>
  <si>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</si>
  <si>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</si>
  <si>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</si>
  <si>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</si>
  <si>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</si>
  <si>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</si>
  <si>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</si>
  <si>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</si>
  <si>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</si>
  <si>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</si>
  <si>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</si>
  <si>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</si>
  <si>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</si>
  <si>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</si>
  <si>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</si>
  <si>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</si>
  <si>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</si>
  <si>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</si>
  <si>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</si>
  <si>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</si>
  <si>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</si>
  <si>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</si>
  <si>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</si>
  <si>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</si>
  <si>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</si>
  <si>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</si>
  <si>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</si>
  <si>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</si>
  <si>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</si>
  <si>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</si>
  <si>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</si>
  <si>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</si>
  <si>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</si>
  <si>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</si>
  <si>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</si>
  <si>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</si>
  <si>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</si>
  <si>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</si>
  <si>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</si>
  <si>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</si>
  <si>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</si>
  <si>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</si>
  <si>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</si>
  <si>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</si>
  <si>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</si>
  <si>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</si>
  <si>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</si>
  <si>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</si>
  <si>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</si>
  <si>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</si>
  <si>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</si>
  <si>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</si>
  <si>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</si>
  <si>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</si>
  <si>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</si>
  <si>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</si>
  <si>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</si>
  <si>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</si>
  <si>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</si>
  <si>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</si>
  <si>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</si>
  <si>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</si>
  <si>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</si>
  <si>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</si>
  <si>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</si>
  <si>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</si>
  <si>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</si>
  <si>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</si>
  <si>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</si>
  <si>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</si>
  <si>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</si>
  <si>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</si>
  <si>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</si>
  <si>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</si>
  <si>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</si>
  <si>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</si>
  <si>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</si>
  <si>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</si>
  <si>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</si>
  <si>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</si>
  <si>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</si>
  <si>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</si>
  <si>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</si>
  <si>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</si>
  <si>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</si>
  <si>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</si>
  <si>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</si>
  <si>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</si>
  <si>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</si>
  <si>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</si>
  <si>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</si>
  <si>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</si>
  <si>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</si>
  <si>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</si>
  <si>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</si>
  <si>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</si>
  <si>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</si>
  <si>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</si>
  <si>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</si>
  <si>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</si>
  <si>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</si>
  <si>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</si>
  <si>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</si>
  <si>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</si>
  <si>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</si>
  <si>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</si>
  <si>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</si>
  <si>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</si>
  <si>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</si>
  <si>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</si>
  <si>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</si>
  <si>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</si>
  <si>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</si>
  <si>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</si>
  <si>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</si>
  <si>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</si>
  <si>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</si>
  <si>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</si>
  <si>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</si>
  <si>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</si>
  <si>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</si>
  <si>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</si>
  <si>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</si>
  <si>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</si>
  <si>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</si>
  <si>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</si>
  <si>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</si>
  <si>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</si>
  <si>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</si>
  <si>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</si>
  <si>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</si>
  <si>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</si>
  <si>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</si>
  <si>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</si>
  <si>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</si>
  <si>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</si>
  <si>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</si>
  <si>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</si>
  <si>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</si>
  <si>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</si>
  <si>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</si>
  <si>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</si>
  <si>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</si>
  <si>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</si>
  <si>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</si>
  <si>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</si>
  <si>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</si>
  <si>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</si>
  <si>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</si>
  <si>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</si>
  <si>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</si>
  <si>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</si>
  <si>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</si>
  <si>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</si>
  <si>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</si>
  <si>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</si>
  <si>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</si>
  <si>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</si>
  <si>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</si>
  <si>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</si>
  <si>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</si>
  <si>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</si>
  <si>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</si>
  <si>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</si>
  <si>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</si>
  <si>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</si>
  <si>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</si>
  <si>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</si>
  <si>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</si>
  <si>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</si>
  <si>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</si>
  <si>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</si>
  <si>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</si>
  <si>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</si>
  <si>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</si>
  <si>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</si>
  <si>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</si>
  <si>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</si>
  <si>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</si>
  <si>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</si>
  <si>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</si>
  <si>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</si>
  <si>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</si>
  <si>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</si>
  <si>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</si>
  <si>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</si>
  <si>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</si>
  <si>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</si>
  <si>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</si>
  <si>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</si>
  <si>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</si>
  <si>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</si>
  <si>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</si>
  <si>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</si>
  <si>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</si>
  <si>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</si>
  <si>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</si>
  <si>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</si>
  <si>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</si>
  <si>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</si>
  <si>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</si>
  <si>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</si>
  <si>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</si>
  <si>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</si>
  <si>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</si>
  <si>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</si>
  <si>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</si>
  <si>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</si>
  <si>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</si>
  <si>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</si>
  <si>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</si>
  <si>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</si>
  <si>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</si>
  <si>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</si>
  <si>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</si>
  <si>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</si>
  <si>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</si>
  <si>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</si>
  <si>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</si>
  <si>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</si>
  <si>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</si>
  <si>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</si>
  <si>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</si>
  <si>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</si>
  <si>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</si>
  <si>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</si>
  <si>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</si>
  <si>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</si>
  <si>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</si>
  <si>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</si>
  <si>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</si>
  <si>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</si>
  <si>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</si>
  <si>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</si>
  <si>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</si>
  <si>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</si>
  <si>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</si>
  <si>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</si>
  <si>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</si>
  <si>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</si>
  <si>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</si>
  <si>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</si>
  <si>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</si>
  <si>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</si>
  <si>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</si>
  <si>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</si>
  <si>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</si>
  <si>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</si>
  <si>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</si>
  <si>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</si>
  <si>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</si>
  <si>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</si>
  <si>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</si>
  <si>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</si>
  <si>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</si>
  <si>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</si>
  <si>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</si>
  <si>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</si>
  <si>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</si>
  <si>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</si>
  <si>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</si>
  <si>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</si>
  <si>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</si>
  <si>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</si>
  <si>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</si>
  <si>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</si>
  <si>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</si>
  <si>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</si>
  <si>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</si>
  <si>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</si>
  <si>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</si>
  <si>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</si>
  <si>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</si>
  <si>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</si>
  <si>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</si>
  <si>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</si>
  <si>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</si>
  <si>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</si>
  <si>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</si>
  <si>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</si>
  <si>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</si>
  <si>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</si>
  <si>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</si>
  <si>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</si>
  <si>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</si>
  <si>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</si>
  <si>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</si>
  <si>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</si>
  <si>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</si>
  <si>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</si>
  <si>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</si>
  <si>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</si>
  <si>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</si>
  <si>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</si>
  <si>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</si>
  <si>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</si>
  <si>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</si>
  <si>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</si>
  <si>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</si>
  <si>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</si>
  <si>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</si>
  <si>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</si>
  <si>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</si>
  <si>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</si>
  <si>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</si>
  <si>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</si>
  <si>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</si>
  <si>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</si>
  <si>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</si>
  <si>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</si>
  <si>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</si>
  <si>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</si>
  <si>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</si>
  <si>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</si>
  <si>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</si>
  <si>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</si>
  <si>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</si>
  <si>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</si>
  <si>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</si>
  <si>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</si>
  <si>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</si>
  <si>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</si>
  <si>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</si>
  <si>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</si>
  <si>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</si>
  <si>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</si>
  <si>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</si>
  <si>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</si>
  <si>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</si>
  <si>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</si>
  <si>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</si>
  <si>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</si>
  <si>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</si>
  <si>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</si>
  <si>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</si>
  <si>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</si>
  <si>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</si>
  <si>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</si>
  <si>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</si>
  <si>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</si>
  <si>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</si>
  <si>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</si>
  <si>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</si>
  <si>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</si>
  <si>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</si>
  <si>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</si>
  <si>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</si>
  <si>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</si>
  <si>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</si>
  <si>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</si>
  <si>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</si>
  <si>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</si>
  <si>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</si>
  <si>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</si>
  <si>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</si>
  <si>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</si>
  <si>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</si>
  <si>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</si>
  <si>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</si>
  <si>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</si>
  <si>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</si>
  <si>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</si>
  <si>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</si>
  <si>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</si>
  <si>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</si>
  <si>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</si>
  <si>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</si>
  <si>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</si>
  <si>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</si>
  <si>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</si>
  <si>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</si>
  <si>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</si>
  <si>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</si>
  <si>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</si>
  <si>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</si>
  <si>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</si>
  <si>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</si>
  <si>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</si>
  <si>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</si>
  <si>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</si>
  <si>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</si>
  <si>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</si>
  <si>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</si>
  <si>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</si>
  <si>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</si>
  <si>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</si>
  <si>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</si>
  <si>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</si>
  <si>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</si>
  <si>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</si>
  <si>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</si>
  <si>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</si>
  <si>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</si>
  <si>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</si>
  <si>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</si>
  <si>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</si>
  <si>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</si>
  <si>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</si>
  <si>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</si>
  <si>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</si>
  <si>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</si>
  <si>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</si>
  <si>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</si>
  <si>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</si>
  <si>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</si>
  <si>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</si>
  <si>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</si>
  <si>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</si>
  <si>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</si>
  <si>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</si>
  <si>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</si>
  <si>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</si>
  <si>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</si>
  <si>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</si>
  <si>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</si>
  <si>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</si>
  <si>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</si>
  <si>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</si>
  <si>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</si>
  <si>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</si>
  <si>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</si>
  <si>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</si>
  <si>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</si>
  <si>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</si>
  <si>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</si>
  <si>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</si>
  <si>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</si>
  <si>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</si>
  <si>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</si>
  <si>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</si>
  <si>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</si>
  <si>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</si>
  <si>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</si>
  <si>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</si>
  <si>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</si>
  <si>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</si>
  <si>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</si>
  <si>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</si>
  <si>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</si>
  <si>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</si>
  <si>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</si>
  <si>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</si>
  <si>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</si>
  <si>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</si>
  <si>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</si>
  <si>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</si>
  <si>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</si>
  <si>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</si>
  <si>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</si>
  <si>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</si>
  <si>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</si>
  <si>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</si>
  <si>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</si>
  <si>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</si>
  <si>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</si>
  <si>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</si>
  <si>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</si>
  <si>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</si>
  <si>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</si>
  <si>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</si>
  <si>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</si>
  <si>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</si>
  <si>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</si>
  <si>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</si>
  <si>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</si>
  <si>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</si>
  <si>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</si>
  <si>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</si>
  <si>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</si>
  <si>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</si>
  <si>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</si>
  <si>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</si>
  <si>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</si>
  <si>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</si>
  <si>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</si>
  <si>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</si>
  <si>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</si>
  <si>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</si>
  <si>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</si>
  <si>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</si>
  <si>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</si>
  <si>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</si>
  <si>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</si>
  <si>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</si>
  <si>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</si>
  <si>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</si>
  <si>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</si>
  <si>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</si>
  <si>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</si>
  <si>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</si>
  <si>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</si>
  <si>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</si>
  <si>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</si>
  <si>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</si>
  <si>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</si>
  <si>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</si>
  <si>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</si>
  <si>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</si>
  <si>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</si>
  <si>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</si>
  <si>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</si>
  <si>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</si>
  <si>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</si>
  <si>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</si>
  <si>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</si>
  <si>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</si>
  <si>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</si>
  <si>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</si>
  <si>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</si>
  <si>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</si>
  <si>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</si>
  <si>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</si>
  <si>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</si>
  <si>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</si>
  <si>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</si>
  <si>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</si>
  <si>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</si>
  <si>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</si>
  <si>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</si>
  <si>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</si>
  <si>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</si>
  <si>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</si>
  <si>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</si>
  <si>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</si>
  <si>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</si>
  <si>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</si>
  <si>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</si>
  <si>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</si>
  <si>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</si>
  <si>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</si>
  <si>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</si>
  <si>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</si>
  <si>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</si>
  <si>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</si>
  <si>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</si>
  <si>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</si>
  <si>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</si>
  <si>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</si>
  <si>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</si>
  <si>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</si>
  <si>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</si>
  <si>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</si>
  <si>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</si>
  <si>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</si>
  <si>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</si>
  <si>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</si>
  <si>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</si>
  <si>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</si>
  <si>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</si>
  <si>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</si>
  <si>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</si>
  <si>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</si>
  <si>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</si>
  <si>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</si>
  <si>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</si>
  <si>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</si>
  <si>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</si>
  <si>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</si>
  <si>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</si>
  <si>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</si>
  <si>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</si>
  <si>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</si>
  <si>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</si>
  <si>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</si>
  <si>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</si>
  <si>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</si>
  <si>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</si>
  <si>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</si>
  <si>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</si>
  <si>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</si>
  <si>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</si>
  <si>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</si>
  <si>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</si>
  <si>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</si>
  <si>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</si>
  <si>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</si>
  <si>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</si>
  <si>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</si>
  <si>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</si>
  <si>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</si>
  <si>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</si>
  <si>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</si>
  <si>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</si>
  <si>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</si>
  <si>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</si>
  <si>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</si>
  <si>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</si>
  <si>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</si>
  <si>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</si>
  <si>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</si>
  <si>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</si>
  <si>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</si>
  <si>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</si>
  <si>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</si>
  <si>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</si>
  <si>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</si>
  <si>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</si>
  <si>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</si>
  <si>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</si>
  <si>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</si>
  <si>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</si>
  <si>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</si>
  <si>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</si>
  <si>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</si>
  <si>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</si>
  <si>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</si>
  <si>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</si>
  <si>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</si>
  <si>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</si>
  <si>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</si>
  <si>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</si>
  <si>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</si>
  <si>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</si>
  <si>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</si>
  <si>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</si>
  <si>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</si>
  <si>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</si>
  <si>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</si>
  <si>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</si>
  <si>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</si>
  <si>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</si>
  <si>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</si>
  <si>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</si>
  <si>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</si>
  <si>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</si>
  <si>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</si>
  <si>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</si>
  <si>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</si>
  <si>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</si>
  <si>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</si>
  <si>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</si>
  <si>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</si>
  <si>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</si>
  <si>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</si>
  <si>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</si>
  <si>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</si>
  <si>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</si>
  <si>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</si>
  <si>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</si>
  <si>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</si>
  <si>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</si>
  <si>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</si>
  <si>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</si>
  <si>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</si>
  <si>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</si>
  <si>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</si>
  <si>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</si>
  <si>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</si>
  <si>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</si>
  <si>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</si>
  <si>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</si>
  <si>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</si>
  <si>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</si>
  <si>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</si>
  <si>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</si>
  <si>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</si>
  <si>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</si>
  <si>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</si>
  <si>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</si>
  <si>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</si>
  <si>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</si>
  <si>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</si>
  <si>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</si>
  <si>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</si>
  <si>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</si>
  <si>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</si>
  <si>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</si>
  <si>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</si>
  <si>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</si>
  <si>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</si>
  <si>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</si>
  <si>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</si>
  <si>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</si>
  <si>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</si>
  <si>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</si>
  <si>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</si>
  <si>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</si>
  <si>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</si>
  <si>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</si>
  <si>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</si>
  <si>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</si>
  <si>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</si>
  <si>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</si>
  <si>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</si>
  <si>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</si>
  <si>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</si>
  <si>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</si>
  <si>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</si>
  <si>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</si>
  <si>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</si>
  <si>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</si>
  <si>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</si>
  <si>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</si>
  <si>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</si>
  <si>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</si>
  <si>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</si>
  <si>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</si>
  <si>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</si>
  <si>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</si>
  <si>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</si>
  <si>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</si>
  <si>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</si>
  <si>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</si>
  <si>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</si>
  <si>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</si>
  <si>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</si>
  <si>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</si>
  <si>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</si>
  <si>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</si>
  <si>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</si>
  <si>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</si>
  <si>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</si>
  <si>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</si>
  <si>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</si>
  <si>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</si>
  <si>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</si>
  <si>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</si>
  <si>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</si>
  <si>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</si>
  <si>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</si>
  <si>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</si>
  <si>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</si>
  <si>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</si>
  <si>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</si>
  <si>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</si>
  <si>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</si>
  <si>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</si>
  <si>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</si>
  <si>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</si>
  <si>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</si>
  <si>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</si>
  <si>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</si>
  <si>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</si>
  <si>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</si>
  <si>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</si>
  <si>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</si>
  <si>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</si>
  <si>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</si>
  <si>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</si>
  <si>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</si>
  <si>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</si>
  <si>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</si>
  <si>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</si>
  <si>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</si>
  <si>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</si>
  <si>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</si>
  <si>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</si>
  <si>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</si>
  <si>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</si>
  <si>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</si>
  <si>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</si>
  <si>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</si>
  <si>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</si>
  <si>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</si>
  <si>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</si>
  <si>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</si>
  <si>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</si>
  <si>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</si>
  <si>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</si>
  <si>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</si>
  <si>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</si>
  <si>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</si>
  <si>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</si>
  <si>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</si>
  <si>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</si>
  <si>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</si>
  <si>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</si>
  <si>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</si>
  <si>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</si>
  <si>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</si>
  <si>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</si>
  <si>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</si>
  <si>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</si>
  <si>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</si>
  <si>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</si>
  <si>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</si>
  <si>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</si>
  <si>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</si>
  <si>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</si>
  <si>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</si>
  <si>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</si>
  <si>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</si>
  <si>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</si>
  <si>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</si>
  <si>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</si>
  <si>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</si>
  <si>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</si>
  <si>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</si>
  <si>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</si>
  <si>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</si>
  <si>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</si>
  <si>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</si>
  <si>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</si>
  <si>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</si>
  <si>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</si>
  <si>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</si>
  <si>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</si>
  <si>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</si>
  <si>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</si>
  <si>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</si>
  <si>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</si>
  <si>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</si>
  <si>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</si>
  <si>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</si>
  <si>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</si>
  <si>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</si>
  <si>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</si>
  <si>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</si>
  <si>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</si>
  <si>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</si>
  <si>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</si>
  <si>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</si>
  <si>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</si>
  <si>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</si>
  <si>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</si>
  <si>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</si>
  <si>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</si>
  <si>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</si>
  <si>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</si>
  <si>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</si>
  <si>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</si>
  <si>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</si>
  <si>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</si>
  <si>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</si>
  <si>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</si>
  <si>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</si>
  <si>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</si>
  <si>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</si>
  <si>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</si>
  <si>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</si>
  <si>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</si>
  <si>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</si>
  <si>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</si>
  <si>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</si>
  <si>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</si>
  <si>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</si>
  <si>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</si>
  <si>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</si>
  <si>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</si>
  <si>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</si>
  <si>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</si>
  <si>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</si>
  <si>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</si>
  <si>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</si>
  <si>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</si>
  <si>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</si>
  <si>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</si>
  <si>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</si>
  <si>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</si>
  <si>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</si>
  <si>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</si>
  <si>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</si>
  <si>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</si>
  <si>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</si>
  <si>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</si>
  <si>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</si>
  <si>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</si>
  <si>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</si>
  <si>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</si>
  <si>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</si>
  <si>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</si>
  <si>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</si>
  <si>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</si>
  <si>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</si>
  <si>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</si>
  <si>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</si>
  <si>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</si>
  <si>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</si>
  <si>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</si>
  <si>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</si>
  <si>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</si>
  <si>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</si>
  <si>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</si>
  <si>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</si>
  <si>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</si>
  <si>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</si>
  <si>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</si>
  <si>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</si>
  <si>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</si>
  <si>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</si>
  <si>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</si>
  <si>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</si>
  <si>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</si>
  <si>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</si>
  <si>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</si>
  <si>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</si>
  <si>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</si>
  <si>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</si>
  <si>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</si>
  <si>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</si>
  <si>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</si>
  <si>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</si>
  <si>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</si>
  <si>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</si>
  <si>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</si>
  <si>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</si>
  <si>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</si>
  <si>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</si>
  <si>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</si>
  <si>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</si>
  <si>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</si>
  <si>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</si>
  <si>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</si>
  <si>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</si>
  <si>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</si>
  <si>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</si>
  <si>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</si>
  <si>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</si>
  <si>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</si>
  <si>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</si>
  <si>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</si>
  <si>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</si>
  <si>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</si>
  <si>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</si>
  <si>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</si>
  <si>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</si>
  <si>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</si>
  <si>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</si>
  <si>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</si>
  <si>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</si>
  <si>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</si>
  <si>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</si>
  <si>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</si>
  <si>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</si>
  <si>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</si>
  <si>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</si>
  <si>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</si>
  <si>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</si>
  <si>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</si>
  <si>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</si>
  <si>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</si>
  <si>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</si>
  <si>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</si>
  <si>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</si>
  <si>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</si>
  <si>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</si>
  <si>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</si>
  <si>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</si>
  <si>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</si>
  <si>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</si>
  <si>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</si>
  <si>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</si>
  <si>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</si>
  <si>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</si>
  <si>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</si>
  <si>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</si>
  <si>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</si>
  <si>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</si>
  <si>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</si>
  <si>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</si>
  <si>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</si>
  <si>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</si>
  <si>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</si>
  <si>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</si>
  <si>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</si>
  <si>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</si>
  <si>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</si>
  <si>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</si>
  <si>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</si>
  <si>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</si>
  <si>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</si>
  <si>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</si>
  <si>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</si>
  <si>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</si>
  <si>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</si>
  <si>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</si>
  <si>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</si>
  <si>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</si>
  <si>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</si>
  <si>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</si>
  <si>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</si>
  <si>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</si>
  <si>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</si>
  <si>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</si>
  <si>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</si>
  <si>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</si>
  <si>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</si>
  <si>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</si>
  <si>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</si>
  <si>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</si>
  <si>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</si>
  <si>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</si>
  <si>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</si>
  <si>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</si>
  <si>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</si>
  <si>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</si>
  <si>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</si>
  <si>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</si>
  <si>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</si>
  <si>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</si>
  <si>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</si>
  <si>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</si>
  <si>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</si>
  <si>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</si>
  <si>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</si>
  <si>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</si>
  <si>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</si>
  <si>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</si>
  <si>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</si>
  <si>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</si>
  <si>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</si>
  <si>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</si>
  <si>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</si>
  <si>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</si>
  <si>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</si>
  <si>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</si>
  <si>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</si>
  <si>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</si>
  <si>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</si>
  <si>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</si>
  <si>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</si>
  <si>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</si>
  <si>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</si>
  <si>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</si>
  <si>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</si>
  <si>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</si>
  <si>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</si>
  <si>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</si>
  <si>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</si>
  <si>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</si>
  <si>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</si>
  <si>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</si>
  <si>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</si>
  <si>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</si>
  <si>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</si>
  <si>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</si>
  <si>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</si>
  <si>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</si>
  <si>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</si>
  <si>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</si>
  <si>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</si>
  <si>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</si>
  <si>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</si>
  <si>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</si>
  <si>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</si>
  <si>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</si>
  <si>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</si>
  <si>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</si>
  <si>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</si>
  <si>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</si>
  <si>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</si>
  <si>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</si>
  <si>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</si>
  <si>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</si>
  <si>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</si>
  <si>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</si>
  <si>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</si>
  <si>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</si>
  <si>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</si>
  <si>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</si>
  <si>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</si>
  <si>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</si>
  <si>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</si>
  <si>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</si>
  <si>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</si>
  <si>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</si>
  <si>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</si>
  <si>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</si>
  <si>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</si>
  <si>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</si>
  <si>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</si>
  <si>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</si>
  <si>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</si>
  <si>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</si>
  <si>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</si>
  <si>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</si>
  <si>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</si>
  <si>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</si>
  <si>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</si>
  <si>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</si>
  <si>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</si>
  <si>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</si>
  <si>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</si>
  <si>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</si>
  <si>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</si>
  <si>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</si>
  <si>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</si>
  <si>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</si>
  <si>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</si>
  <si>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</si>
  <si>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</si>
  <si>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</si>
  <si>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</si>
  <si>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</si>
  <si>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</si>
  <si>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</si>
  <si>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</si>
  <si>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</si>
  <si>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</si>
  <si>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</si>
  <si>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</si>
  <si>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</si>
  <si>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</si>
  <si>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</si>
  <si>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</si>
  <si>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</si>
  <si>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</si>
  <si>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</si>
  <si>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</si>
  <si>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</si>
  <si>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</si>
  <si>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</si>
  <si>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</si>
  <si>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</si>
  <si>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</si>
  <si>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</si>
  <si>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</si>
  <si>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</si>
  <si>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</si>
  <si>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</si>
  <si>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</si>
  <si>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</si>
  <si>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</si>
  <si>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</si>
  <si>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</si>
  <si>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</si>
  <si>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</si>
  <si>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</si>
  <si>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</si>
  <si>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</si>
  <si>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</si>
  <si>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</si>
  <si>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</si>
  <si>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</si>
  <si>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</si>
  <si>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</si>
  <si>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</si>
  <si>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</si>
  <si>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</si>
  <si>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</si>
  <si>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</si>
  <si>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</si>
  <si>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</si>
  <si>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</si>
  <si>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</si>
  <si>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</si>
  <si>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</si>
  <si>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</si>
  <si>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</si>
  <si>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</si>
  <si>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</si>
  <si>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</si>
  <si>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</si>
  <si>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</si>
  <si>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</si>
  <si>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</si>
  <si>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</si>
  <si>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</si>
  <si>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</si>
  <si>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</si>
  <si>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</si>
  <si>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</si>
  <si>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</si>
  <si>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</si>
  <si>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</si>
  <si>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</si>
  <si>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</si>
  <si>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</si>
  <si>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</si>
  <si>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</si>
  <si>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</si>
  <si>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</si>
  <si>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</si>
  <si>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</si>
  <si>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</si>
  <si>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</si>
  <si>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</si>
  <si>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</si>
  <si>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</si>
  <si>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</si>
  <si>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</si>
  <si>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</si>
  <si>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</si>
  <si>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</si>
  <si>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</si>
  <si>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</si>
  <si>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</si>
  <si>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</si>
  <si>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</si>
  <si>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</si>
  <si>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</si>
  <si>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</si>
  <si>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</si>
  <si>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</si>
  <si>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</si>
  <si>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</si>
  <si>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</si>
  <si>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</si>
  <si>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</si>
  <si>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</si>
  <si>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</si>
  <si>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</si>
  <si>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</si>
  <si>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</si>
  <si>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</si>
  <si>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</si>
  <si>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</si>
  <si>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</si>
  <si>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</si>
  <si>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</si>
  <si>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</si>
  <si>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</si>
  <si>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</si>
  <si>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</si>
  <si>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</si>
  <si>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</si>
  <si>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</si>
  <si>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</si>
  <si>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</si>
  <si>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</si>
  <si>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</si>
  <si>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</si>
  <si>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</si>
  <si>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</si>
  <si>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</si>
  <si>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</si>
  <si>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</si>
  <si>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</si>
  <si>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</si>
  <si>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</si>
  <si>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</si>
  <si>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</si>
  <si>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</si>
  <si>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</si>
  <si>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</si>
  <si>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</si>
  <si>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</si>
  <si>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</si>
  <si>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</si>
  <si>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</si>
  <si>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</si>
  <si>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</si>
  <si>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</si>
  <si>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</si>
  <si>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</si>
  <si>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</si>
  <si>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</si>
  <si>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</si>
  <si>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</si>
  <si>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</si>
  <si>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</si>
  <si>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</si>
  <si>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</si>
  <si>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</si>
  <si>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</si>
  <si>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</si>
  <si>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</si>
  <si>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</si>
  <si>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</si>
  <si>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</si>
  <si>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</si>
  <si>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</si>
  <si>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</si>
  <si>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</si>
  <si>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</si>
  <si>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</si>
  <si>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</si>
  <si>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</si>
  <si>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</si>
  <si>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</si>
  <si>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</si>
  <si>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</si>
  <si>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</si>
  <si>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</si>
  <si>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</si>
  <si>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</si>
  <si>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</si>
  <si>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</si>
  <si>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</si>
  <si>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</si>
  <si>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</si>
  <si>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</si>
  <si>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</si>
  <si>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</si>
  <si>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</si>
  <si>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</si>
  <si>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</si>
  <si>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</si>
  <si>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</si>
  <si>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</si>
  <si>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</si>
  <si>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</si>
  <si>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</si>
  <si>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</si>
  <si>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</si>
  <si>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</si>
  <si>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</si>
  <si>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</si>
  <si>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</si>
  <si>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</si>
  <si>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</si>
  <si>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</si>
  <si>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</si>
  <si>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</si>
  <si>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</si>
  <si>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</si>
  <si>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</si>
  <si>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</si>
  <si>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</si>
  <si>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</si>
  <si>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</si>
  <si>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</si>
  <si>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</si>
  <si>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</si>
  <si>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</si>
  <si>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</si>
  <si>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</si>
  <si>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</si>
  <si>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</si>
  <si>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</si>
  <si>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</si>
  <si>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</si>
  <si>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</si>
  <si>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</si>
  <si>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</si>
  <si>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</si>
  <si>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</si>
  <si>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</si>
  <si>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</si>
  <si>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</si>
  <si>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</si>
  <si>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</si>
  <si>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</si>
  <si>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</si>
  <si>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</si>
  <si>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</si>
  <si>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</si>
  <si>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</si>
  <si>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</si>
  <si>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</si>
  <si>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</si>
  <si>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</si>
  <si>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</si>
  <si>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</si>
  <si>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</si>
  <si>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</si>
  <si>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</si>
  <si>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</si>
  <si>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</si>
  <si>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</si>
  <si>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</si>
  <si>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</si>
  <si>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</si>
  <si>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</si>
  <si>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</si>
  <si>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</si>
  <si>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</si>
  <si>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</si>
  <si>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</si>
  <si>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</si>
  <si>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</si>
  <si>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</si>
  <si>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</si>
  <si>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</si>
  <si>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</si>
  <si>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</si>
  <si>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</si>
  <si>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</si>
  <si>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</si>
  <si>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</si>
  <si>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</si>
  <si>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</si>
  <si>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</si>
  <si>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</si>
  <si>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</si>
  <si>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</si>
  <si>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</si>
  <si>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</si>
  <si>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</si>
  <si>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</si>
  <si>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</si>
  <si>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</si>
  <si>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</si>
  <si>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</si>
  <si>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</si>
  <si>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</si>
  <si>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</si>
  <si>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</si>
  <si>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</si>
  <si>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</si>
  <si>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</si>
  <si>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</si>
  <si>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</si>
  <si>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</si>
  <si>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</si>
  <si>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</si>
  <si>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</si>
  <si>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</si>
  <si>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</si>
  <si>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</si>
  <si>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</si>
  <si>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</si>
  <si>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</si>
  <si>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</si>
  <si>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</si>
  <si>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</si>
  <si>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</si>
  <si>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</si>
  <si>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</si>
  <si>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</si>
  <si>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</si>
  <si>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</si>
  <si>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</si>
  <si>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</si>
  <si>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</si>
  <si>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</si>
  <si>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</si>
  <si>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</si>
  <si>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</si>
  <si>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</si>
  <si>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</si>
  <si>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</si>
  <si>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</si>
  <si>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</si>
  <si>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</si>
  <si>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</si>
  <si>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</si>
  <si>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</si>
  <si>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</si>
  <si>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</si>
  <si>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</si>
  <si>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</si>
  <si>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</si>
  <si>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</si>
  <si>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</si>
  <si>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</si>
  <si>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</si>
  <si>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</si>
  <si>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</si>
  <si>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</si>
  <si>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</si>
  <si>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</si>
  <si>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</si>
  <si>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</si>
  <si>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</si>
  <si>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</si>
  <si>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</si>
  <si>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</si>
  <si>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</si>
  <si>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</si>
  <si>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</si>
  <si>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</si>
  <si>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</si>
  <si>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</si>
  <si>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</si>
  <si>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</si>
  <si>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</si>
  <si>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</si>
  <si>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</si>
  <si>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</si>
  <si>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</si>
  <si>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</si>
  <si>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</si>
  <si>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</si>
  <si>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</si>
  <si>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</si>
  <si>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</si>
  <si>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</si>
  <si>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</si>
  <si>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</si>
  <si>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</si>
  <si>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</si>
  <si>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</si>
  <si>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</si>
  <si>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</si>
  <si>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</si>
  <si>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</si>
  <si>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</si>
  <si>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</si>
  <si>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</si>
  <si>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</si>
  <si>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</si>
  <si>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</si>
  <si>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</si>
  <si>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</si>
  <si>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</si>
  <si>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</si>
  <si>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</si>
  <si>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</si>
  <si>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</si>
  <si>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</si>
  <si>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</si>
  <si>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</si>
  <si>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</si>
  <si>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</si>
  <si>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</si>
  <si>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</si>
  <si>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</si>
  <si>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</si>
  <si>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</si>
  <si>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</si>
  <si>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</si>
  <si>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</si>
  <si>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</si>
  <si>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</si>
  <si>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</si>
  <si>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</si>
  <si>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</si>
  <si>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</si>
  <si>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</si>
  <si>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</si>
  <si>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</si>
  <si>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</si>
  <si>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</si>
  <si>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</si>
  <si>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</si>
  <si>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</si>
  <si>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</si>
  <si>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</si>
  <si>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</si>
  <si>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</si>
  <si>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</si>
  <si>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</si>
  <si>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</si>
  <si>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</si>
  <si>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</si>
  <si>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</si>
  <si>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</si>
  <si>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</si>
  <si>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</si>
  <si>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</si>
  <si>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</si>
  <si>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</si>
  <si>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</si>
  <si>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</si>
  <si>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</si>
  <si>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</si>
  <si>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</si>
  <si>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</si>
  <si>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</si>
  <si>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</si>
  <si>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</si>
  <si>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</si>
  <si>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</si>
  <si>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</si>
  <si>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</si>
  <si>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</si>
  <si>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</si>
  <si>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</si>
  <si>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</si>
  <si>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</si>
  <si>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</si>
  <si>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</si>
  <si>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</si>
  <si>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</si>
  <si>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</si>
  <si>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</si>
  <si>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</si>
  <si>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</si>
  <si>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</si>
  <si>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</si>
  <si>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</si>
  <si>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</si>
  <si>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</si>
  <si>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</si>
  <si>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</si>
  <si>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</si>
  <si>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</si>
  <si>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</si>
  <si>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</si>
  <si>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</si>
  <si>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</si>
  <si>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</si>
  <si>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</si>
  <si>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</si>
  <si>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</si>
  <si>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</si>
  <si>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</si>
  <si>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</si>
  <si>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</si>
  <si>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</si>
  <si>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</si>
  <si>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</si>
  <si>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</si>
  <si>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</si>
  <si>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</si>
  <si>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</si>
  <si>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</si>
  <si>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</si>
  <si>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</si>
  <si>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</si>
  <si>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</si>
  <si>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</si>
  <si>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</si>
  <si>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</si>
  <si>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</si>
  <si>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</si>
  <si>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</si>
  <si>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</si>
  <si>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</si>
  <si>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</si>
  <si>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</si>
  <si>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</si>
  <si>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</si>
  <si>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</si>
  <si>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</si>
  <si>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</si>
  <si>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</si>
  <si>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</si>
  <si>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</si>
  <si>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</si>
  <si>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</si>
  <si>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</si>
  <si>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</si>
  <si>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</si>
  <si>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</si>
  <si>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</si>
  <si>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</si>
  <si>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</si>
  <si>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</si>
  <si>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</si>
  <si>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</si>
  <si>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</si>
  <si>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</si>
  <si>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</si>
  <si>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</si>
  <si>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</si>
  <si>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</si>
  <si>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</si>
  <si>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</si>
  <si>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</si>
  <si>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</si>
  <si>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</si>
  <si>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</si>
  <si>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</si>
  <si>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</si>
  <si>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</si>
  <si>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</si>
  <si>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</si>
  <si>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</si>
  <si>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</si>
  <si>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</si>
  <si>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</si>
  <si>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</si>
  <si>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</si>
  <si>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</si>
  <si>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</si>
  <si>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</si>
  <si>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</si>
  <si>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</si>
  <si>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</si>
  <si>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</si>
  <si>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</si>
  <si>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</si>
  <si>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</si>
  <si>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</si>
  <si>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</si>
  <si>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</si>
  <si>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</si>
  <si>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</si>
  <si>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</si>
  <si>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</si>
  <si>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</si>
  <si>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</si>
  <si>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</si>
  <si>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</si>
  <si>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</si>
  <si>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</si>
  <si>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</si>
  <si>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</si>
  <si>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</si>
  <si>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</si>
  <si>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</si>
  <si>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</si>
  <si>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</si>
  <si>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</si>
  <si>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</si>
  <si>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</si>
  <si>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</si>
  <si>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</si>
  <si>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</si>
  <si>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</si>
  <si>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</si>
  <si>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</si>
  <si>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</si>
  <si>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</si>
  <si>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</si>
  <si>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</si>
  <si>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</si>
  <si>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</si>
  <si>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</si>
  <si>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</si>
  <si>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</si>
  <si>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</si>
  <si>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</si>
  <si>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</si>
  <si>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</si>
  <si>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</si>
  <si>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</si>
  <si>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</si>
  <si>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</si>
  <si>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</si>
  <si>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</si>
  <si>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</si>
  <si>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</si>
  <si>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</si>
  <si>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</si>
  <si>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</si>
  <si>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</si>
  <si>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</si>
  <si>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</si>
  <si>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</si>
  <si>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</si>
  <si>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</si>
  <si>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</si>
  <si>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</si>
  <si>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</si>
  <si>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</si>
  <si>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</si>
  <si>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</si>
  <si>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</si>
  <si>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</si>
  <si>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</si>
  <si>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</si>
  <si>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</si>
  <si>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</si>
  <si>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</si>
  <si>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</si>
  <si>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</si>
  <si>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</si>
  <si>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</si>
  <si>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</si>
  <si>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</si>
  <si>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</si>
  <si>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</si>
  <si>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</si>
  <si>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</si>
  <si>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</si>
  <si>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</si>
  <si>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</si>
  <si>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</si>
  <si>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</si>
  <si>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</si>
  <si>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</si>
  <si>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</si>
  <si>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</si>
  <si>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</si>
  <si>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</si>
  <si>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</si>
  <si>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</si>
  <si>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</si>
  <si>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</si>
  <si>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</si>
  <si>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</si>
  <si>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</si>
  <si>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</si>
  <si>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</si>
  <si>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</si>
  <si>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</si>
  <si>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</si>
  <si>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</si>
  <si>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</si>
  <si>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</si>
  <si>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</si>
  <si>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</si>
  <si>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</si>
  <si>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</si>
  <si>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</si>
  <si>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</si>
  <si>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</si>
  <si>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</si>
  <si>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</si>
  <si>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</si>
  <si>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</si>
  <si>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</si>
  <si>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</si>
  <si>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</si>
  <si>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</si>
  <si>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</si>
  <si>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</si>
  <si>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</si>
  <si>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</si>
  <si>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</si>
  <si>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</si>
  <si>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</si>
  <si>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</si>
  <si>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</si>
  <si>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</si>
  <si>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</si>
  <si>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</si>
  <si>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</si>
  <si>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</si>
  <si>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</si>
  <si>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</si>
  <si>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</si>
  <si>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</si>
  <si>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</si>
  <si>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</si>
  <si>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</si>
  <si>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</si>
  <si>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</si>
  <si>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</si>
  <si>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</si>
  <si>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</si>
  <si>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</si>
  <si>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</si>
  <si>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</si>
  <si>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</si>
  <si>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</si>
  <si>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</si>
  <si>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</si>
  <si>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</si>
  <si>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</si>
  <si>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</si>
  <si>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</si>
  <si>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</si>
  <si>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</si>
  <si>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</si>
  <si>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</si>
  <si>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</si>
  <si>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</si>
  <si>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</si>
  <si>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</si>
  <si>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</si>
  <si>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</si>
  <si>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</si>
  <si>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</si>
  <si>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</si>
  <si>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</si>
  <si>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</si>
  <si>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</si>
  <si>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</si>
  <si>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</si>
  <si>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</si>
  <si>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</si>
  <si>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</si>
  <si>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</si>
  <si>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</si>
  <si>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</si>
  <si>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</si>
  <si>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</si>
  <si>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</si>
  <si>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</si>
  <si>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</si>
  <si>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</si>
  <si>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</si>
  <si>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</si>
  <si>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</si>
  <si>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</si>
  <si>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</si>
  <si>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</si>
  <si>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</si>
  <si>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</si>
  <si>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</si>
  <si>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</si>
  <si>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</si>
  <si>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</si>
  <si>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</si>
  <si>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</si>
  <si>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</si>
  <si>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</si>
  <si>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</si>
  <si>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</si>
  <si>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</si>
  <si>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</si>
  <si>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</si>
  <si>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</si>
  <si>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</si>
  <si>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</si>
  <si>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</si>
  <si>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</si>
  <si>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</si>
  <si>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</si>
  <si>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</si>
  <si>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</si>
  <si>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</si>
  <si>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</si>
  <si>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</si>
  <si>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</si>
  <si>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</si>
  <si>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</si>
  <si>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</si>
  <si>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</si>
  <si>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</si>
  <si>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</si>
  <si>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</si>
  <si>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</si>
  <si>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</si>
  <si>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</si>
  <si>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</si>
  <si>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</si>
  <si>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</si>
  <si>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</si>
  <si>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</si>
  <si>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</si>
  <si>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</si>
  <si>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</si>
  <si>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</si>
  <si>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</si>
  <si>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</si>
  <si>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</si>
  <si>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</si>
  <si>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</si>
  <si>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</si>
  <si>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</si>
  <si>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</si>
  <si>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</si>
  <si>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</si>
  <si>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</si>
  <si>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</si>
  <si>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</si>
  <si>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</si>
  <si>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</si>
  <si>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</si>
  <si>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</si>
  <si>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</si>
  <si>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</si>
  <si>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</si>
  <si>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</si>
  <si>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</si>
  <si>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</si>
  <si>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</si>
  <si>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</si>
  <si>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</si>
  <si>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</si>
  <si>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</si>
  <si>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</si>
  <si>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</si>
  <si>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</si>
  <si>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</si>
  <si>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</si>
  <si>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</si>
  <si>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</si>
  <si>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</si>
  <si>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</si>
  <si>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</si>
  <si>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</si>
  <si>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</si>
  <si>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</si>
  <si>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</si>
  <si>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</si>
  <si>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</si>
  <si>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</si>
  <si>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</si>
  <si>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</si>
  <si>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</si>
  <si>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</si>
  <si>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</si>
  <si>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</si>
  <si>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</si>
  <si>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</si>
  <si>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</si>
  <si>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</si>
  <si>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</si>
  <si>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</si>
  <si>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</si>
  <si>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</si>
  <si>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</si>
  <si>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</si>
  <si>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</si>
  <si>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</si>
  <si>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</si>
  <si>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</si>
  <si>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</si>
  <si>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</si>
  <si>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</si>
  <si>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</si>
  <si>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</si>
  <si>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</si>
  <si>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</si>
  <si>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</si>
  <si>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</si>
  <si>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</si>
  <si>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</si>
  <si>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</si>
  <si>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</si>
  <si>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</si>
  <si>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</si>
  <si>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</si>
  <si>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</si>
  <si>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</si>
  <si>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</si>
  <si>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</si>
  <si>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</si>
  <si>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</si>
  <si>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</si>
  <si>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</si>
  <si>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</si>
  <si>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</si>
  <si>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</si>
  <si>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</si>
  <si>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</si>
  <si>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</si>
  <si>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</si>
  <si>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</si>
  <si>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</si>
  <si>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</si>
  <si>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</si>
  <si>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</si>
  <si>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</si>
  <si>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</si>
  <si>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</si>
  <si>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</si>
  <si>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</si>
  <si>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</si>
  <si>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</si>
  <si>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</si>
  <si>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</si>
  <si>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</si>
  <si>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</si>
  <si>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</si>
  <si>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</si>
  <si>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</si>
  <si>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</si>
  <si>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</si>
  <si>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</si>
  <si>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</si>
  <si>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</si>
  <si>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</si>
  <si>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</si>
  <si>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</si>
  <si>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</si>
  <si>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</si>
  <si>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</si>
  <si>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</si>
  <si>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</si>
  <si>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</si>
  <si>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</si>
  <si>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</si>
  <si>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</si>
  <si>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</si>
  <si>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</si>
  <si>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</si>
  <si>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</si>
  <si>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</si>
  <si>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</si>
  <si>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</si>
  <si>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</si>
  <si>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</si>
  <si>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</si>
  <si>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</si>
  <si>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</si>
  <si>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</si>
  <si>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</si>
  <si>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</si>
  <si>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</si>
  <si>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</si>
  <si>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</si>
  <si>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</si>
  <si>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</si>
  <si>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</si>
  <si>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</si>
  <si>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</si>
  <si>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</si>
  <si>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</si>
  <si>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</si>
  <si>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</si>
  <si>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</si>
  <si>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</si>
  <si>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</si>
  <si>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</si>
  <si>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</si>
  <si>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</si>
  <si>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</si>
  <si>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</si>
  <si>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</si>
  <si>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</si>
  <si>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</si>
  <si>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</si>
  <si>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</si>
  <si>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</si>
  <si>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</si>
  <si>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</si>
  <si>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</si>
  <si>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</si>
  <si>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</si>
  <si>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</si>
  <si>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</si>
  <si>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</si>
  <si>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</si>
  <si>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</si>
  <si>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</si>
  <si>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</si>
  <si>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</si>
  <si>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</si>
  <si>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</si>
  <si>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</si>
  <si>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</si>
  <si>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</si>
  <si>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</si>
  <si>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</si>
  <si>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</si>
  <si>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</si>
  <si>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</si>
  <si>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</si>
  <si>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</si>
  <si>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</si>
  <si>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</si>
  <si>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</si>
  <si>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</si>
  <si>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</si>
  <si>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</si>
  <si>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</si>
  <si>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</si>
  <si>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</si>
  <si>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</si>
  <si>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</si>
  <si>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</si>
  <si>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</si>
  <si>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</si>
  <si>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</si>
  <si>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</si>
  <si>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</si>
  <si>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</si>
  <si>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</si>
  <si>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</si>
  <si>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</si>
  <si>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</si>
  <si>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</si>
  <si>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</si>
  <si>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</si>
  <si>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</si>
  <si>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</si>
  <si>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</si>
  <si>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</si>
  <si>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</si>
  <si>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</si>
  <si>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</si>
  <si>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</si>
  <si>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</si>
  <si>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</si>
  <si>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</si>
  <si>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</si>
  <si>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</si>
  <si>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</si>
  <si>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</si>
  <si>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</si>
  <si>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</si>
  <si>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</si>
  <si>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</si>
  <si>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</si>
  <si>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</si>
  <si>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</si>
  <si>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</si>
  <si>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</si>
  <si>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</si>
  <si>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</si>
  <si>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</si>
  <si>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</si>
  <si>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</si>
  <si>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</si>
  <si>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</si>
  <si>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</si>
  <si>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</si>
  <si>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</si>
  <si>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</si>
  <si>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</si>
  <si>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</si>
  <si>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</si>
  <si>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</si>
  <si>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</si>
  <si>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</si>
  <si>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</si>
  <si>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</si>
  <si>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</si>
  <si>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</si>
  <si>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</si>
  <si>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</si>
  <si>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</si>
  <si>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</si>
  <si>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</si>
  <si>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</si>
  <si>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</si>
  <si>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</si>
  <si>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</si>
  <si>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</si>
  <si>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</si>
  <si>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</si>
  <si>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</si>
  <si>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</si>
  <si>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</si>
  <si>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</si>
  <si>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</si>
  <si>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</si>
  <si>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</si>
  <si>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</si>
  <si>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</si>
  <si>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</si>
  <si>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</si>
  <si>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</si>
  <si>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</si>
  <si>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</si>
  <si>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</si>
  <si>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</si>
  <si>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</si>
  <si>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</si>
  <si>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</si>
  <si>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</si>
  <si>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</si>
  <si>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</si>
  <si>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</si>
  <si>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</si>
  <si>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</si>
  <si>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</si>
  <si>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</si>
  <si>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</si>
  <si>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</si>
  <si>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</si>
  <si>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</si>
  <si>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</si>
  <si>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</si>
  <si>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</si>
  <si>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</si>
  <si>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</si>
  <si>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</si>
  <si>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</si>
  <si>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</si>
  <si>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</si>
  <si>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</si>
  <si>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</si>
  <si>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</si>
  <si>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</si>
  <si>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</si>
  <si>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</si>
  <si>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</si>
  <si>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</si>
  <si>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</si>
  <si>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</si>
  <si>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</si>
  <si>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</si>
  <si>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</si>
  <si>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</si>
  <si>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</si>
  <si>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</si>
  <si>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</si>
  <si>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</si>
  <si>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</si>
  <si>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</si>
  <si>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</si>
  <si>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</si>
  <si>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</si>
  <si>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</si>
  <si>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</si>
  <si>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</si>
  <si>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</si>
  <si>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</si>
  <si>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</si>
  <si>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</si>
  <si>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</si>
  <si>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</si>
  <si>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</si>
  <si>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</si>
  <si>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</si>
  <si>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</si>
  <si>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</si>
  <si>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</si>
  <si>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</si>
  <si>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</si>
  <si>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</si>
  <si>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</si>
  <si>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</si>
  <si>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</si>
  <si>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</si>
  <si>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</si>
  <si>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</si>
  <si>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</si>
  <si>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</si>
  <si>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</si>
  <si>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</si>
  <si>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</si>
  <si>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</si>
  <si>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</si>
  <si>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</si>
  <si>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</si>
  <si>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</si>
  <si>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</si>
  <si>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</si>
  <si>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</si>
  <si>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</si>
  <si>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</si>
  <si>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</si>
  <si>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</si>
  <si>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</si>
  <si>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</si>
  <si>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</si>
  <si>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</si>
  <si>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</si>
  <si>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</si>
  <si>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</si>
  <si>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</si>
  <si>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</si>
  <si>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</si>
  <si>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</si>
  <si>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</si>
  <si>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</si>
  <si>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</si>
  <si>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</si>
  <si>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</si>
  <si>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</si>
  <si>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</si>
  <si>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</si>
  <si>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</si>
  <si>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</si>
  <si>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</si>
  <si>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</si>
  <si>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</si>
  <si>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</si>
  <si>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</si>
  <si>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</si>
  <si>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</si>
  <si>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</si>
  <si>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</si>
  <si>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</si>
  <si>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</si>
  <si>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</si>
  <si>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</si>
  <si>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</si>
  <si>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</si>
  <si>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</si>
  <si>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</si>
  <si>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</si>
  <si>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</si>
  <si>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</si>
  <si>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</si>
  <si>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</si>
  <si>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</si>
  <si>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</si>
  <si>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</si>
  <si>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</si>
  <si>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</si>
  <si>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</si>
  <si>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</si>
  <si>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</si>
  <si>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</si>
  <si>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</si>
  <si>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</si>
  <si>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</si>
  <si>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</si>
  <si>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</si>
  <si>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</si>
  <si>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</si>
  <si>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</si>
  <si>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</si>
  <si>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</si>
  <si>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</si>
  <si>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</si>
  <si>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</si>
  <si>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</si>
  <si>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</si>
  <si>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</si>
  <si>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</si>
  <si>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</si>
  <si>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</si>
  <si>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</si>
  <si>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</si>
  <si>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</si>
  <si>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</si>
  <si>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</si>
  <si>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</si>
  <si>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</si>
  <si>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</si>
  <si>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</si>
  <si>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</si>
  <si>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</si>
  <si>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</si>
  <si>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</si>
  <si>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</si>
  <si>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</si>
  <si>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</si>
  <si>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</si>
  <si>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</si>
  <si>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</si>
  <si>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</si>
  <si>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</si>
  <si>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</si>
  <si>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</si>
  <si>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</si>
  <si>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</si>
  <si>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</si>
  <si>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</si>
  <si>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</si>
  <si>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</si>
  <si>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</si>
  <si>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</si>
  <si>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</si>
  <si>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</si>
  <si>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</si>
  <si>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</si>
  <si>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</si>
  <si>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</si>
  <si>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</si>
  <si>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</si>
  <si>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</si>
  <si>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</si>
  <si>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</si>
  <si>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</si>
  <si>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</si>
  <si>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</si>
  <si>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</si>
  <si>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</si>
  <si>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</si>
  <si>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</si>
  <si>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</si>
  <si>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</si>
  <si>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</si>
  <si>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</si>
  <si>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</si>
  <si>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</si>
  <si>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</si>
  <si>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</si>
  <si>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</si>
  <si>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</si>
  <si>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</si>
  <si>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</si>
  <si>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</si>
  <si>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</si>
  <si>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</si>
  <si>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</si>
  <si>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</si>
  <si>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</si>
  <si>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</si>
  <si>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</si>
  <si>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</si>
  <si>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</si>
  <si>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</si>
  <si>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</si>
  <si>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</si>
  <si>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</si>
  <si>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</si>
  <si>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</si>
  <si>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</si>
  <si>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</si>
  <si>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</si>
  <si>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</si>
  <si>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</si>
  <si>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</si>
  <si>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</si>
  <si>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</si>
  <si>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</si>
  <si>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</si>
  <si>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</si>
  <si>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</si>
  <si>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</si>
  <si>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</si>
  <si>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</si>
  <si>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</si>
  <si>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</si>
  <si>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</si>
  <si>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</si>
  <si>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</si>
  <si>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</si>
  <si>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</si>
  <si>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</si>
  <si>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</si>
  <si>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</si>
  <si>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</si>
  <si>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</si>
  <si>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</si>
  <si>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</si>
  <si>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</si>
  <si>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</si>
  <si>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</si>
  <si>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</si>
  <si>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</si>
  <si>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</si>
  <si>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</si>
  <si>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</si>
  <si>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</si>
  <si>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</si>
  <si>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</si>
  <si>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</si>
  <si>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</si>
  <si>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</si>
  <si>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</si>
  <si>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</si>
  <si>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</si>
  <si>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</si>
  <si>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</si>
  <si>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</si>
  <si>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</si>
  <si>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</si>
  <si>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</si>
  <si>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</si>
  <si>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</si>
  <si>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</si>
  <si>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</si>
  <si>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</si>
  <si>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</si>
  <si>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</si>
  <si>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</si>
  <si>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</si>
  <si>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</si>
  <si>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</si>
  <si>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</si>
  <si>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</si>
  <si>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</si>
  <si>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</si>
  <si>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</si>
  <si>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</si>
  <si>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</si>
  <si>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</si>
  <si>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</si>
  <si>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</si>
  <si>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</si>
  <si>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</si>
  <si>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</si>
  <si>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</si>
  <si>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</si>
  <si>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</si>
  <si>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</si>
  <si>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</si>
  <si>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</si>
  <si>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</si>
  <si>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</si>
  <si>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</si>
  <si>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</si>
  <si>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</si>
  <si>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</si>
  <si>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</si>
  <si>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</si>
  <si>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</si>
  <si>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</si>
  <si>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</si>
  <si>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</si>
  <si>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</si>
  <si>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</si>
  <si>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</si>
  <si>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</si>
  <si>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</si>
  <si>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</si>
  <si>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</si>
  <si>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</si>
  <si>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</si>
  <si>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</si>
  <si>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</si>
  <si>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</si>
  <si>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</si>
  <si>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</si>
  <si>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</si>
  <si>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</si>
  <si>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</si>
  <si>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</si>
  <si>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</si>
  <si>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</si>
  <si>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</si>
  <si>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</si>
  <si>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</si>
  <si>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</si>
  <si>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</si>
  <si>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</si>
  <si>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</si>
  <si>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</si>
  <si>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</si>
  <si>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</si>
  <si>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</si>
  <si>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</si>
  <si>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</si>
  <si>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</si>
  <si>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</si>
  <si>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</si>
  <si>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</si>
  <si>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</si>
  <si>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</si>
  <si>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</si>
  <si>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</si>
  <si>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</si>
  <si>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</si>
  <si>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</si>
  <si>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</si>
  <si>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</si>
  <si>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</si>
  <si>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</si>
  <si>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</si>
  <si>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</si>
  <si>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</si>
  <si>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</si>
  <si>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</si>
  <si>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</si>
  <si>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</si>
  <si>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</si>
  <si>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</si>
  <si>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</si>
  <si>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</si>
  <si>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</si>
  <si>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</si>
  <si>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</si>
  <si>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</si>
  <si>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</si>
  <si>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</si>
  <si>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</si>
  <si>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</si>
  <si>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</si>
  <si>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</si>
  <si>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</si>
  <si>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</si>
  <si>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</si>
  <si>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</si>
  <si>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</si>
  <si>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</si>
  <si>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</si>
  <si>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</si>
  <si>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</si>
  <si>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</si>
  <si>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</si>
  <si>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</si>
  <si>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</si>
  <si>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</si>
  <si>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</si>
  <si>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</si>
  <si>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</si>
  <si>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</si>
  <si>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</si>
  <si>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</si>
  <si>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</si>
  <si>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</si>
  <si>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</si>
  <si>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</si>
  <si>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</si>
  <si>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</si>
  <si>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</si>
  <si>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</si>
  <si>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</si>
  <si>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</si>
  <si>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</si>
  <si>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</si>
  <si>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</si>
  <si>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</si>
  <si>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</si>
  <si>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</si>
  <si>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</si>
  <si>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</si>
  <si>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</si>
  <si>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</si>
  <si>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</si>
  <si>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</si>
  <si>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</si>
  <si>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</si>
  <si>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</si>
  <si>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</si>
  <si>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</si>
  <si>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</si>
  <si>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</si>
  <si>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</si>
  <si>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</si>
  <si>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</si>
  <si>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</si>
  <si>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</si>
  <si>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</si>
  <si>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</si>
  <si>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</si>
  <si>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</si>
  <si>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</si>
  <si>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</si>
  <si>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</si>
  <si>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</si>
  <si>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</si>
  <si>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</si>
  <si>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</si>
  <si>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</si>
  <si>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</si>
  <si>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</si>
  <si>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</si>
  <si>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</si>
  <si>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</si>
  <si>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</si>
  <si>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</si>
  <si>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</si>
  <si>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</si>
  <si>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</si>
  <si>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</si>
  <si>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</si>
  <si>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</si>
  <si>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</si>
  <si>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</si>
  <si>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</si>
  <si>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</si>
  <si>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</si>
  <si>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</si>
  <si>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</si>
  <si>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</si>
  <si>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</si>
  <si>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</si>
  <si>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</si>
  <si>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</si>
  <si>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</si>
  <si>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</si>
  <si>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</si>
  <si>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</si>
  <si>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</si>
  <si>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</si>
  <si>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</si>
  <si>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</si>
  <si>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</si>
  <si>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</si>
  <si>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</si>
  <si>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</si>
  <si>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</si>
  <si>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</si>
  <si>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</si>
  <si>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</si>
  <si>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</si>
  <si>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</si>
  <si>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</si>
  <si>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</si>
  <si>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</si>
  <si>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</si>
  <si>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</si>
  <si>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</si>
  <si>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</si>
  <si>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</si>
  <si>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</si>
  <si>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</si>
  <si>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</si>
  <si>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</si>
  <si>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</si>
  <si>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</si>
  <si>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</si>
  <si>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</si>
  <si>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</si>
  <si>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</si>
  <si>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</si>
  <si>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</si>
  <si>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</si>
  <si>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</si>
  <si>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</si>
  <si>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</si>
  <si>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</si>
  <si>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</si>
  <si>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</si>
  <si>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</si>
  <si>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</si>
  <si>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</si>
  <si>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</si>
  <si>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</si>
  <si>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</si>
  <si>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</si>
  <si>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</si>
  <si>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</si>
  <si>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</si>
  <si>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</si>
  <si>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</si>
  <si>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</si>
  <si>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</si>
  <si>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</si>
  <si>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</si>
  <si>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</si>
  <si>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</si>
  <si>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</si>
  <si>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</si>
  <si>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</si>
  <si>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</si>
  <si>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</si>
  <si>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</si>
  <si>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</si>
  <si>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</si>
  <si>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</si>
  <si>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</si>
  <si>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</si>
  <si>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</si>
  <si>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</si>
  <si>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</si>
  <si>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</si>
  <si>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</si>
  <si>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</si>
  <si>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</si>
  <si>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</si>
  <si>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</si>
  <si>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</si>
  <si>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</si>
  <si>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</si>
  <si>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</si>
  <si>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</si>
  <si>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</si>
  <si>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</si>
  <si>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</si>
  <si>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</si>
  <si>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</si>
  <si>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</si>
  <si>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</si>
  <si>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</si>
  <si>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</si>
  <si>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</si>
  <si>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</si>
  <si>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</si>
  <si>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</si>
  <si>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</si>
  <si>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</si>
  <si>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</si>
  <si>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</si>
  <si>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</si>
  <si>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</si>
  <si>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</si>
  <si>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</si>
  <si>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</si>
  <si>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</si>
  <si>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</si>
  <si>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</si>
  <si>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</si>
  <si>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</si>
  <si>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</si>
  <si>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</si>
  <si>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</si>
  <si>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</si>
  <si>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</si>
  <si>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</si>
  <si>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</si>
  <si>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</si>
  <si>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</si>
  <si>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</si>
  <si>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</si>
  <si>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</si>
  <si>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</si>
  <si>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</si>
  <si>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</si>
  <si>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</si>
  <si>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</si>
  <si>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</si>
  <si>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</si>
  <si>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</si>
  <si>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</si>
  <si>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</si>
  <si>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</si>
  <si>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</si>
  <si>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</si>
  <si>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</si>
  <si>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</si>
  <si>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</si>
  <si>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</si>
  <si>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</si>
  <si>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</si>
  <si>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</si>
  <si>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</si>
  <si>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</si>
  <si>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</si>
  <si>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</si>
  <si>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</si>
  <si>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</si>
  <si>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</si>
  <si>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</si>
  <si>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</si>
  <si>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</si>
  <si>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</si>
  <si>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</si>
  <si>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</si>
  <si>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</si>
  <si>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</si>
  <si>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</si>
  <si>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</si>
  <si>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</si>
  <si>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</si>
  <si>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</si>
  <si>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</si>
  <si>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</si>
  <si>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</si>
  <si>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</si>
  <si>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</si>
  <si>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</si>
  <si>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</si>
  <si>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</si>
  <si>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</si>
  <si>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</si>
  <si>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</si>
  <si>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</si>
  <si>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</si>
  <si>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</si>
  <si>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</si>
  <si>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</si>
  <si>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</si>
  <si>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</si>
  <si>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</si>
  <si>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</si>
  <si>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</si>
  <si>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</si>
  <si>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</si>
  <si>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</si>
  <si>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</si>
  <si>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</si>
  <si>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</si>
  <si>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</si>
  <si>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</si>
  <si>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</si>
  <si>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</si>
  <si>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</si>
  <si>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</si>
  <si>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</si>
  <si>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</si>
  <si>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</si>
  <si>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</si>
  <si>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</si>
  <si>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</si>
  <si>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</si>
  <si>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</si>
  <si>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</si>
  <si>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</si>
  <si>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</si>
  <si>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</si>
  <si>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</si>
  <si>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</si>
  <si>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</si>
  <si>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</si>
  <si>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</si>
  <si>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</si>
  <si>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</si>
  <si>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</si>
  <si>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</si>
  <si>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</si>
  <si>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</si>
  <si>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</si>
  <si>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</si>
  <si>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</si>
  <si>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</si>
  <si>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</si>
  <si>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</si>
  <si>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</si>
  <si>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</si>
  <si>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</si>
  <si>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</si>
  <si>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</si>
  <si>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</si>
  <si>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</si>
  <si>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</si>
  <si>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</si>
  <si>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</si>
  <si>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</si>
  <si>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</si>
  <si>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</si>
  <si>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</si>
  <si>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</si>
  <si>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</si>
  <si>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</si>
  <si>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</si>
  <si>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</si>
  <si>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</si>
  <si>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</si>
  <si>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</si>
  <si>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</si>
  <si>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</si>
  <si>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</si>
  <si>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</si>
  <si>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</si>
  <si>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</si>
  <si>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</si>
  <si>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</si>
  <si>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</si>
  <si>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</si>
  <si>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</si>
  <si>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</si>
  <si>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</si>
  <si>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</si>
  <si>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</si>
  <si>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</si>
  <si>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</si>
  <si>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</si>
  <si>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</si>
  <si>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</si>
  <si>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</si>
  <si>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</si>
  <si>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</si>
  <si>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</si>
  <si>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</si>
  <si>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</si>
  <si>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</si>
  <si>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</si>
  <si>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</si>
  <si>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</si>
  <si>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</si>
  <si>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</si>
  <si>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</si>
  <si>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</si>
  <si>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</si>
  <si>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</si>
  <si>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</si>
  <si>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</si>
  <si>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</si>
  <si>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</si>
  <si>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</si>
  <si>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</si>
  <si>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</si>
  <si>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</si>
  <si>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</si>
  <si>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</si>
  <si>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</si>
  <si>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</si>
  <si>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</si>
  <si>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</si>
  <si>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</si>
  <si>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</si>
  <si>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</si>
  <si>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</si>
  <si>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</si>
  <si>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</si>
  <si>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</si>
  <si>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</si>
  <si>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</si>
  <si>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</si>
  <si>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</si>
  <si>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</si>
  <si>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</si>
  <si>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</si>
  <si>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</si>
  <si>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</si>
  <si>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</si>
  <si>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</si>
  <si>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</si>
  <si>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</si>
  <si>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</si>
  <si>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</si>
  <si>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</si>
  <si>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</si>
  <si>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</si>
  <si>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</si>
  <si>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</si>
  <si>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</si>
  <si>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</si>
  <si>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</si>
  <si>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</si>
  <si>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</si>
  <si>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</si>
  <si>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</si>
  <si>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</si>
  <si>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</si>
  <si>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</si>
  <si>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</si>
  <si>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</si>
  <si>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</si>
  <si>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</si>
  <si>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</si>
  <si>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</si>
  <si>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</si>
  <si>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</si>
  <si>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</si>
  <si>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</si>
  <si>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</si>
  <si>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</si>
  <si>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</si>
  <si>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</si>
  <si>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</si>
  <si>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</si>
  <si>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</si>
  <si>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</si>
  <si>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</si>
  <si>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</si>
  <si>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</si>
  <si>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</si>
  <si>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</si>
  <si>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</si>
  <si>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</si>
  <si>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</si>
  <si>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</si>
  <si>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</si>
  <si>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</si>
  <si>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</si>
  <si>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</si>
  <si>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</si>
  <si>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</si>
  <si>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</si>
  <si>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</si>
  <si>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</si>
  <si>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</si>
  <si>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</si>
  <si>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</si>
  <si>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</si>
  <si>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</si>
  <si>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</si>
  <si>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</si>
  <si>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</si>
  <si>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</si>
  <si>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</si>
  <si>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</si>
  <si>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</si>
  <si>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</si>
  <si>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</si>
  <si>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</si>
  <si>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</si>
  <si>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</si>
  <si>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</si>
  <si>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</si>
  <si>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</si>
  <si>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</si>
  <si>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</si>
  <si>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</si>
  <si>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</si>
  <si>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</si>
  <si>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</si>
  <si>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</si>
  <si>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</si>
  <si>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</si>
  <si>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</si>
  <si>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</si>
  <si>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</si>
  <si>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</si>
  <si>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</si>
  <si>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</si>
  <si>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</si>
  <si>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</si>
  <si>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</si>
  <si>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</si>
  <si>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</si>
  <si>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</si>
  <si>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</si>
  <si>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</si>
  <si>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</si>
  <si>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</si>
  <si>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</si>
  <si>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</si>
  <si>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</si>
  <si>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</si>
  <si>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</si>
  <si>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</si>
  <si>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</si>
  <si>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</si>
  <si>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</si>
  <si>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</si>
  <si>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</si>
  <si>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</si>
  <si>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</si>
  <si>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</si>
  <si>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</si>
  <si>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</si>
  <si>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</si>
  <si>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</si>
  <si>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</si>
  <si>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</si>
  <si>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</si>
  <si>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</si>
  <si>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</si>
  <si>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</si>
  <si>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</si>
  <si>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</si>
  <si>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</si>
  <si>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</si>
  <si>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</si>
  <si>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</si>
  <si>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</si>
  <si>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</si>
  <si>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</si>
  <si>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</si>
  <si>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</si>
  <si>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</si>
  <si>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</si>
  <si>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</si>
  <si>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</si>
  <si>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</si>
  <si>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</si>
  <si>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</si>
  <si>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</si>
  <si>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</si>
  <si>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</si>
  <si>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</si>
  <si>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</si>
  <si>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</si>
  <si>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</si>
  <si>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</si>
  <si>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</si>
  <si>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</si>
  <si>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</si>
  <si>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</si>
  <si>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</si>
  <si>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</si>
  <si>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</si>
  <si>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</si>
  <si>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</si>
  <si>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</si>
  <si>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</si>
  <si>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</si>
  <si>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</si>
  <si>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</si>
  <si>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</si>
  <si>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</si>
  <si>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</si>
  <si>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</si>
  <si>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</si>
  <si>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</si>
  <si>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</si>
  <si>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</si>
  <si>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</si>
  <si>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</si>
  <si>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</si>
  <si>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</si>
  <si>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</si>
  <si>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</si>
  <si>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</si>
  <si>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</si>
  <si>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</si>
  <si>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</si>
  <si>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</si>
  <si>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</si>
  <si>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</si>
  <si>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</si>
  <si>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</si>
  <si>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</si>
  <si>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</si>
  <si>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</si>
  <si>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</si>
  <si>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</si>
  <si>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</si>
  <si>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</si>
  <si>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</si>
  <si>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</si>
  <si>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</si>
  <si>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</si>
  <si>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</si>
  <si>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</si>
  <si>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</si>
  <si>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</si>
  <si>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</si>
  <si>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</si>
  <si>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</si>
  <si>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</si>
  <si>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</si>
  <si>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</si>
  <si>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</si>
  <si>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</si>
  <si>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</si>
  <si>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</si>
  <si>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</si>
  <si>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</si>
  <si>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</si>
  <si>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</si>
  <si>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</si>
  <si>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</si>
  <si>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</si>
  <si>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</si>
  <si>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</si>
  <si>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</si>
  <si>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</si>
  <si>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</si>
  <si>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</si>
  <si>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</si>
  <si>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</si>
  <si>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</si>
  <si>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</si>
  <si>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</si>
  <si>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</si>
  <si>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</si>
  <si>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</si>
  <si>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</si>
  <si>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</si>
  <si>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</si>
  <si>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</si>
  <si>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</si>
  <si>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</si>
  <si>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</si>
  <si>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</si>
  <si>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</si>
  <si>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</si>
  <si>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</si>
  <si>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</si>
  <si>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</si>
  <si>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</si>
  <si>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</si>
  <si>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</si>
  <si>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</si>
  <si>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</si>
  <si>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</si>
  <si>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</si>
  <si>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</si>
  <si>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</si>
  <si>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</si>
  <si>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</si>
  <si>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</si>
  <si>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</si>
  <si>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</si>
  <si>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</si>
  <si>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</si>
  <si>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</si>
  <si>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</si>
  <si>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</si>
  <si>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</si>
  <si>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</si>
  <si>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</si>
  <si>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</si>
  <si>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</si>
  <si>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</si>
  <si>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</si>
  <si>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</si>
  <si>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</si>
  <si>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</si>
  <si>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</si>
  <si>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</si>
  <si>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</si>
  <si>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</si>
  <si>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</si>
  <si>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</si>
  <si>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</si>
  <si>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</si>
  <si>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</si>
  <si>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</si>
  <si>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</si>
  <si>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</si>
  <si>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</si>
  <si>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</si>
  <si>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</si>
  <si>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</si>
  <si>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</si>
  <si>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</si>
  <si>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</si>
  <si>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</si>
  <si>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</si>
  <si>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</si>
  <si>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</si>
  <si>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</si>
  <si>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</si>
  <si>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</si>
  <si>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</si>
  <si>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</si>
  <si>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</si>
  <si>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</si>
  <si>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</si>
  <si>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</si>
  <si>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</si>
  <si>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</si>
  <si>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</si>
  <si>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</si>
  <si>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</si>
  <si>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</si>
  <si>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</si>
  <si>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</si>
  <si>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</si>
  <si>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</si>
  <si>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</si>
  <si>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</si>
  <si>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</si>
  <si>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</si>
  <si>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</si>
  <si>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</si>
  <si>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</si>
  <si>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</si>
  <si>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</si>
  <si>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</si>
  <si>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</si>
  <si>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</si>
  <si>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</si>
  <si>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</si>
  <si>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</si>
  <si>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</si>
  <si>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</si>
  <si>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</si>
  <si>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</si>
  <si>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</si>
  <si>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</si>
  <si>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</si>
  <si>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</si>
  <si>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</si>
  <si>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</si>
  <si>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</si>
  <si>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</si>
  <si>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</si>
  <si>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</si>
  <si>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</si>
  <si>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</si>
  <si>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</si>
  <si>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</si>
  <si>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</si>
  <si>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</si>
  <si>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</si>
  <si>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</si>
  <si>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</si>
  <si>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</si>
  <si>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</si>
  <si>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</si>
  <si>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</si>
  <si>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</si>
  <si>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</si>
  <si>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</si>
  <si>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</si>
  <si>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</si>
  <si>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</si>
  <si>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</si>
  <si>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</si>
  <si>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</si>
  <si>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</si>
  <si>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</si>
  <si>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</si>
  <si>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</si>
  <si>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</si>
  <si>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</si>
  <si>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</si>
  <si>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</si>
  <si>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</si>
  <si>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</si>
  <si>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</si>
  <si>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</si>
  <si>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</si>
  <si>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</si>
  <si>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</si>
  <si>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</si>
  <si>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</si>
  <si>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</si>
  <si>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</si>
  <si>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</si>
  <si>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</si>
  <si>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</si>
  <si>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</si>
  <si>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</si>
  <si>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</si>
  <si>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</si>
  <si>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</si>
  <si>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</si>
  <si>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</si>
  <si>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</si>
  <si>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</si>
  <si>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</si>
  <si>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</si>
  <si>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</si>
  <si>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</si>
  <si>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</si>
  <si>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</si>
  <si>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</si>
  <si>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</si>
  <si>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</si>
  <si>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</si>
  <si>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</si>
  <si>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</si>
  <si>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</si>
  <si>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</si>
  <si>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</si>
  <si>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</si>
  <si>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</si>
  <si>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</si>
  <si>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</si>
  <si>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</si>
  <si>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</si>
  <si>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</si>
  <si>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</si>
  <si>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</si>
  <si>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</si>
  <si>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</si>
  <si>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</si>
  <si>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</si>
  <si>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</si>
  <si>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</si>
  <si>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</si>
  <si>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</si>
  <si>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</si>
  <si>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</si>
  <si>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</si>
  <si>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</si>
  <si>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</si>
  <si>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</si>
  <si>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</si>
  <si>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</si>
  <si>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</si>
  <si>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</si>
  <si>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</si>
  <si>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</si>
  <si>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</si>
  <si>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</si>
  <si>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</si>
  <si>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</si>
  <si>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</si>
  <si>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</si>
  <si>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</si>
  <si>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</si>
  <si>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</si>
  <si>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</si>
  <si>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</si>
  <si>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</si>
  <si>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</si>
  <si>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</si>
  <si>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</si>
  <si>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</si>
  <si>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</si>
  <si>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</si>
  <si>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</si>
  <si>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</si>
  <si>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</si>
  <si>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</si>
  <si>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</si>
  <si>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</si>
  <si>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</si>
  <si>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</si>
  <si>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</si>
  <si>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</si>
  <si>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</si>
  <si>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</si>
  <si>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</si>
  <si>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</si>
  <si>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</si>
  <si>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</si>
  <si>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</si>
  <si>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</si>
  <si>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</si>
  <si>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</si>
  <si>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</si>
  <si>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</si>
  <si>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</si>
  <si>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</si>
  <si>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</si>
  <si>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</si>
  <si>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</si>
  <si>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</si>
  <si>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</si>
  <si>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</si>
  <si>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</si>
  <si>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</si>
  <si>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</si>
  <si>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</si>
  <si>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</si>
  <si>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</si>
  <si>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</si>
  <si>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</si>
  <si>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</si>
  <si>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</si>
  <si>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</si>
  <si>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</si>
  <si>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</si>
  <si>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</si>
  <si>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</si>
  <si>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</si>
  <si>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</si>
  <si>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</si>
  <si>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</si>
  <si>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</si>
  <si>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</si>
  <si>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</si>
  <si>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</si>
  <si>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</si>
  <si>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</si>
  <si>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</si>
  <si>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</si>
  <si>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</si>
  <si>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</si>
  <si>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</si>
  <si>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</si>
  <si>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</si>
  <si>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</si>
  <si>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</si>
  <si>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</si>
  <si>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</si>
  <si>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</si>
  <si>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</si>
  <si>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</si>
  <si>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</si>
  <si>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</si>
  <si>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</si>
  <si>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</si>
  <si>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</si>
  <si>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</si>
  <si>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</si>
  <si>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</si>
  <si>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</si>
  <si>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</si>
  <si>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</si>
  <si>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</si>
  <si>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</si>
  <si>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</si>
  <si>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</si>
  <si>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</si>
  <si>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</si>
  <si>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</si>
  <si>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</si>
  <si>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</si>
  <si>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</si>
  <si>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</si>
  <si>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</si>
  <si>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</si>
  <si>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</si>
  <si>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</si>
  <si>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</si>
  <si>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</si>
  <si>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</si>
  <si>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</si>
  <si>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</si>
  <si>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</si>
  <si>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</si>
  <si>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</si>
  <si>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</si>
  <si>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</si>
  <si>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</si>
  <si>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</si>
  <si>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</si>
  <si>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</si>
  <si>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</si>
  <si>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</si>
  <si>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</si>
  <si>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</si>
  <si>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</si>
  <si>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</si>
  <si>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</si>
  <si>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</si>
  <si>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</si>
  <si>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</si>
  <si>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</si>
  <si>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</si>
  <si>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</si>
  <si>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</si>
  <si>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</si>
  <si>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</si>
  <si>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</si>
  <si>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</si>
  <si>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</si>
  <si>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</si>
  <si>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</si>
  <si>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</si>
  <si>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</si>
  <si>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</si>
  <si>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</si>
  <si>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</si>
  <si>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</si>
  <si>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</si>
  <si>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</si>
  <si>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</si>
  <si>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</si>
  <si>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</si>
  <si>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</si>
  <si>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</si>
  <si>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</si>
  <si>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</si>
  <si>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</si>
  <si>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</si>
  <si>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</si>
  <si>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</si>
  <si>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</si>
  <si>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</si>
  <si>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</si>
  <si>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</si>
  <si>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</si>
  <si>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</si>
  <si>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</si>
  <si>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</si>
  <si>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</si>
  <si>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</si>
  <si>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</si>
  <si>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</si>
  <si>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</si>
  <si>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</si>
  <si>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</si>
  <si>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</si>
  <si>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</si>
  <si>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</si>
  <si>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</si>
  <si>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</si>
  <si>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</si>
  <si>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</si>
  <si>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</si>
  <si>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</si>
  <si>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</si>
  <si>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</si>
  <si>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</si>
  <si>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</si>
  <si>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</si>
  <si>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</si>
  <si>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</si>
  <si>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</si>
  <si>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</si>
  <si>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</si>
  <si>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</si>
  <si>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</si>
  <si>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</si>
  <si>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</si>
  <si>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</si>
  <si>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</si>
  <si>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</si>
  <si>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</si>
  <si>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</si>
  <si>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</si>
  <si>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</si>
  <si>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</si>
  <si>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</si>
  <si>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</si>
  <si>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</si>
  <si>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</si>
  <si>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</si>
  <si>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</si>
  <si>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</si>
  <si>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</si>
  <si>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</si>
  <si>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</si>
  <si>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</si>
  <si>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</si>
  <si>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</si>
  <si>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</si>
  <si>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</si>
  <si>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</si>
  <si>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</si>
  <si>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</si>
  <si>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</si>
  <si>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</si>
  <si>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</si>
  <si>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</si>
  <si>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</si>
  <si>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</si>
  <si>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</si>
  <si>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</si>
  <si>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</si>
  <si>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</si>
  <si>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</si>
  <si>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</si>
  <si>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</si>
  <si>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</si>
  <si>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</si>
  <si>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</si>
  <si>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</si>
  <si>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</si>
  <si>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</si>
  <si>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</si>
  <si>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</si>
  <si>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</si>
  <si>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</si>
  <si>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</si>
  <si>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</si>
  <si>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</si>
  <si>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</si>
  <si>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</si>
  <si>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</si>
  <si>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</si>
  <si>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</si>
  <si>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</si>
  <si>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</si>
  <si>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</si>
  <si>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</si>
  <si>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</si>
  <si>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</si>
  <si>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</si>
  <si>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</si>
  <si>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</si>
  <si>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</si>
  <si>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</si>
  <si>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</si>
  <si>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</si>
  <si>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</si>
  <si>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</si>
  <si>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</si>
  <si>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</si>
  <si>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</si>
  <si>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</si>
  <si>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</si>
  <si>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</si>
  <si>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</si>
  <si>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</si>
  <si>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</si>
  <si>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</si>
  <si>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</si>
  <si>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</si>
  <si>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</si>
  <si>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</si>
  <si>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</si>
  <si>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</si>
  <si>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</si>
  <si>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</si>
  <si>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</si>
  <si>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</si>
  <si>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</si>
  <si>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</si>
  <si>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</si>
  <si>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</si>
  <si>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</si>
  <si>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</si>
  <si>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</si>
  <si>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</si>
  <si>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</si>
  <si>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</si>
  <si>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</si>
  <si>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</si>
  <si>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</si>
  <si>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</si>
  <si>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</si>
  <si>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</si>
  <si>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</si>
  <si>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</si>
  <si>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</si>
  <si>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</si>
  <si>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</si>
  <si>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</si>
  <si>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</si>
  <si>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</si>
  <si>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</si>
  <si>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</si>
  <si>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</si>
  <si>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</si>
  <si>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</si>
  <si>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</si>
  <si>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</si>
  <si>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</si>
  <si>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</si>
  <si>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</si>
  <si>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</si>
  <si>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</si>
  <si>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</si>
  <si>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</si>
  <si>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</si>
  <si>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</si>
  <si>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</si>
  <si>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</si>
  <si>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</si>
  <si>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</si>
  <si>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</si>
  <si>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</si>
  <si>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</si>
  <si>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</si>
  <si>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</si>
  <si>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</si>
  <si>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</si>
  <si>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</si>
  <si>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</si>
  <si>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</si>
  <si>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</si>
  <si>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</si>
  <si>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</si>
  <si>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</si>
  <si>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</si>
  <si>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</si>
  <si>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</si>
  <si>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</si>
  <si>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</si>
  <si>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</si>
  <si>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</si>
  <si>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</si>
  <si>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</si>
  <si>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</si>
  <si>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</si>
  <si>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</si>
  <si>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</si>
  <si>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</si>
  <si>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</si>
  <si>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</si>
  <si>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</si>
  <si>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</si>
  <si>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</si>
  <si>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</si>
  <si>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</si>
  <si>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</si>
  <si>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</si>
  <si>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</si>
  <si>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</si>
  <si>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</si>
  <si>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</si>
  <si>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</si>
  <si>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</si>
  <si>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</si>
  <si>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</si>
  <si>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</si>
  <si>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</si>
  <si>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</si>
  <si>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</si>
  <si>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</si>
  <si>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</si>
  <si>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</si>
  <si>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</si>
  <si>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</si>
  <si>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</si>
  <si>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</si>
  <si>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</si>
  <si>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</si>
  <si>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</si>
  <si>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</si>
  <si>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</si>
  <si>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</si>
  <si>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</si>
  <si>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</si>
  <si>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</si>
  <si>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</si>
  <si>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</si>
  <si>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</si>
  <si>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</si>
  <si>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</si>
  <si>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</si>
  <si>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</si>
  <si>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</si>
  <si>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</si>
  <si>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</si>
  <si>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</si>
  <si>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</si>
  <si>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</si>
  <si>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</si>
  <si>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</si>
  <si>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</si>
  <si>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</si>
  <si>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</si>
  <si>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</si>
  <si>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</si>
  <si>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</si>
  <si>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</si>
  <si>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</si>
  <si>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</si>
  <si>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</si>
  <si>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</si>
  <si>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</si>
  <si>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</si>
  <si>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</si>
  <si>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</si>
  <si>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</si>
  <si>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</si>
  <si>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</si>
  <si>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</si>
  <si>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</si>
  <si>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</si>
  <si>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</si>
  <si>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</si>
  <si>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</si>
  <si>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</si>
  <si>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</si>
  <si>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</si>
  <si>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</si>
  <si>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</si>
  <si>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</si>
  <si>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</si>
  <si>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</si>
  <si>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</si>
  <si>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</si>
  <si>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</si>
  <si>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</si>
  <si>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</si>
  <si>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</si>
  <si>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</si>
  <si>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</si>
  <si>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</si>
  <si>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</si>
  <si>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</si>
  <si>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</si>
  <si>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</si>
  <si>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</si>
  <si>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</si>
  <si>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</si>
  <si>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</si>
  <si>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</si>
  <si>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</si>
  <si>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</si>
  <si>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</si>
  <si>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</si>
  <si>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</si>
  <si>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</si>
  <si>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</si>
  <si>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</si>
  <si>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</si>
  <si>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</si>
  <si>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</si>
  <si>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</si>
  <si>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</si>
  <si>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</si>
  <si>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</si>
  <si>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</si>
  <si>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</si>
  <si>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</si>
  <si>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</si>
  <si>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</si>
  <si>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</si>
  <si>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</si>
  <si>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</si>
  <si>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</si>
  <si>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</si>
  <si>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</si>
  <si>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PCM-20251128-00000863</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</si>
  <si>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</si>
  <si>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</si>
  <si>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</si>
  <si>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</si>
  <si>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</si>
  <si>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</si>
  <si>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</si>
  <si>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</si>
  <si>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</si>
  <si>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TT-20251127-02167-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</si>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</sst>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3" dataDxfId="172" headerRowBorderDxfId="170" tableBorderDxfId="171" totalsRowBorderDxfId="169">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6" dataDxfId="155" headerRowBorderDxfId="153" tableBorderDxfId="154" totalsRowBorderDxfId="152">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2" totalsRowShown="0" headerRowDxfId="47" dataDxfId="46" headerRowBorderDxfId="44" tableBorderDxfId="45" totalsRowBorderDxfId="43">
  <autoFilter ref="A1:L3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326.831156712964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45989.77958263889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45989.77958263889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45989.77958263889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45989.77958263889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45989.77958263889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45989.77958263889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45989.77958263889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45989.77958263889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45989.77958263889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45989.77958263889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45989.77958263889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45989.77958263889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45989.77958263889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45989.77958263889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45989.77958263889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45989.77958263889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45989.77958263889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45989.77958263889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45989.77958263889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45989.77958263889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45989.77958263889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45989.77958263889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45989.77958263889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45989.77958263889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45989.77958263889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45989.77958263889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45989.77958263889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45989.77958263889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45989.77958263889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45989.77958263889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45989.77958263889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45989.77958263889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45989.77958263889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45989.77958263889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45989.77958263889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45989.77958263889</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45989.77958263889</v>
      </c>
      <c r="H39" s="134"/>
      <c r="I39" s="136" t="str">
        <f>IFERROR(VLOOKUP(D39,DB!A:F,6,0),"")</f>
        <v/>
      </c>
      <c r="J39" s="136" t="str">
        <f>IFERROR(VLOOKUP(D39,DB!A:G,7,0),"")</f>
        <v/>
      </c>
      <c r="K39" s="132"/>
      <c r="L39" s="131" t="str">
        <f>IFERROR(VLOOKUP(D39,DB!A:I,9,0),"")</f>
        <v/>
      </c>
    </row>
    <row r="40" spans="1:12" s="61" customFormat="1" ht="15" customHeight="1">
      <c r="F40" s="130"/>
      <c r="G40" s="129"/>
      <c r="H40" s="130"/>
      <c r="K40" s="128"/>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sheetData>
  <customSheetViews>
    <customSheetView guid="{F6042A99-DD27-4453-835D-0834D95730CC}" filter="1" showAutoFilter="1">
      <pageMargins left="0" right="0" top="0" bottom="0" header="0" footer="0"/>
      <autoFilter ref="B1:M1" xr:uid="{EA10EF6B-0D7C-4865-9195-EA93E92BBBED}"/>
    </customSheetView>
  </customSheetViews>
  <dataValidations count="2">
    <dataValidation allowBlank="1" showInputMessage="1" showErrorMessage="1" sqref="E1" xr:uid="{5DBA255D-CDD9-49FB-AD3C-AF70AB4EE696}"/>
    <dataValidation type="list" allowBlank="1" showInputMessage="1" showErrorMessage="1" sqref="E2:E3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164.77974467592867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5.3921636574086733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6" t="str">
        <f>IFERROR(VLOOKUP(D5,DB!A:K,11,0),"")</f>
        <v/>
      </c>
      <c r="C5" s="18"/>
      <c r="D5" s="18"/>
      <c r="E5" s="99"/>
      <c r="F5" s="100"/>
      <c r="G5" s="101">
        <f ca="1">IFERROR(NOW()-F5,"-")</f>
        <v>45989.77958263889</v>
      </c>
      <c r="H5" s="100"/>
      <c r="I5" s="146" t="str">
        <f>IFERROR(VLOOKUP(D5,DB!A:F,6,0),"")</f>
        <v/>
      </c>
      <c r="J5" s="146" t="str">
        <f>IFERROR(VLOOKUP(D5,DB!A:G,7,0),"")</f>
        <v/>
      </c>
      <c r="K5" s="19"/>
      <c r="L5" s="146"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45989.77958263889</v>
      </c>
      <c r="H6" s="100"/>
      <c r="I6" s="18" t="str">
        <f>IFERROR(VLOOKUP(D6,DB!A:F,6,0),"")</f>
        <v/>
      </c>
      <c r="J6" s="18" t="str">
        <f>IFERROR(VLOOKUP(D6,DB!A:G,7,0),"")</f>
        <v/>
      </c>
      <c r="K6" s="19" t="s">
        <v>39107</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45989.77958263889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45989.77958263889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45989.77958263889</v>
      </c>
      <c r="H9" s="100" t="s">
        <v>39107</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45989.77958263889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45989.77958263889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45989.77958263889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45989.77958263889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45989.77958263889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45989.77958263889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45989.77958263889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45989.77958263889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45989.77958263889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45989.77958263889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45989.77958263889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45989.77958263889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45989.77958263889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45989.77958263889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45989.77958263889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45989.77958263889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45989.77958263889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45989.77958263889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45989.77958263889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45989.77958263889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45989.77958263889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45989.77958263889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45989.77958263889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45989.77958263889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45989.77958263889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45989.77958263889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45989.77958263889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45989.77958263889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45989.77958263889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45989.77958263889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45989.77958263889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45989.77958263889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45989.77958263889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45989.77958263889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45989.77958263889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45989.77958263889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45989.77958263889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45989.77958263889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45989.77958263889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45989.77958263889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45989.77958263889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45989.77958263889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45989.77958263889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45989.77958263889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45989.77958263889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45989.77958263889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45989.77958263889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45989.77958263889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45989.77958263889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45989.77958263889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45989.77958263889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45989.77958263889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45989.77958263889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45989.77958263889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45989.77958263889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45989.77958263889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45989.77958263889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45989.77958263889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45989.77958263889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45989.77958263889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45989.77958263889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45989.77958263889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45989.77958263889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45989.77958263889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45989.77958263889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45989.77958263889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45989.77958263889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45989.77958263889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45989.77958263889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45989.77958263889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45989.77958263889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45989.77958263889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45989.77958263889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45989.77958263889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5"/>
      <c r="E2" s="18"/>
      <c r="F2" s="20"/>
      <c r="G2" s="21">
        <f t="shared" ref="G2:G41" ca="1" si="0">IFERROR(NOW()-F2,"-")</f>
        <v>45989.77958263889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45989.77958263889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45989.77958263889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45989.77958263889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45989.77958263889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45989.77958263889</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45989.77958263889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45989.77958263889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45989.77958263889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45989.77958263889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45989.77958263889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45989.77958263889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45989.77958263889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45989.77958263889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45989.77958263889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45989.77958263889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45989.77958263889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45989.77958263889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45989.77958263889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45989.77958263889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45989.77958263889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45989.77958263889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45989.77958263889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45989.77958263889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45989.77958263889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45989.77958263889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45989.77958263889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45989.77958263889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45989.77958263889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45989.77958263889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45989.77958263889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45989.77958263889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45989.77958263889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45989.77958263889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45989.77958263889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45989.77958263889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45989.77958263889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45989.77958263889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45989.77958263889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45989.77958263889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45989.77958263889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45989.77958263889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45989.77958263889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45989.77958263889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45989.77958263889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45989.77958263889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45989.77958263889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45989.77958263889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45989.77958263889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45989.77958263889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45989.77958263889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45989.77958263889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45989.77958263889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45989.77958263889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45989.77958263889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45989.77958263889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45989.77958263889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45989.77958263889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45989.77958263889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45989.77958263889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45989.77958263889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45989.77958263889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45989.77958263889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45989.77958263889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45989.77958263889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45989.77958263889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45989.77958263889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45989.77958263889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45989.77958263889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45989.77958263889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45989.77958263889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45989.77958263889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45989.77958263889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45989.77958263889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45989.77958263889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45989.77958263889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45989.77958263889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45989.77958263889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45989.77958263889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45989.77958263889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45989.77958263889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45989.77958263889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45989.77958263889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45989.77958263889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45989.77958263889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45989.77958263889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45989.77958263889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45989.77958263889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45989.77958263889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45989.77958263889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45989.77958263889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45989.77958263889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45989.77958263889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45989.77958263889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45989.77958263889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45989.77958263889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45989.77958263889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45989.77958263889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45989.77958263889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45989.77958263889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45989.77958263889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45989.77958263889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45989.77958263889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45989.77958263889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45989.77958263889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45989.77958263889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45989.77958263889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45989.77958263889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45989.77958263889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45989.77958263889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45989.77958263889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45989.77958263889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45989.77958263889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45989.77958263889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45989.77958263889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45989.77958263889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45989.77958263889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45989.77958263889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45989.77958263889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45989.77958263889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45989.77958263889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45989.77958263889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45989.77958263889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45989.77958263889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45989.77958263889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45989.77958263889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45989.77958263889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45989.77958263889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45989.77958263889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45989.77958263889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45989.77958263889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45989.77958263889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45989.77958263889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45989.77958263889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45989.77958263889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45989.77958263889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45989.77958263889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45989.77958263889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45989.77958263889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45989.77958263889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45989.77958263889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45989.77958263889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45989.77958263889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45989.77958263889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45989.77958263889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45989.77958263889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45989.77958263889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45989.77958263889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45989.77958263889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45989.77958263889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45989.77958263889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45989.77958263889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45989.77958263889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45989.77958263889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45989.77958263889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45989.77958263889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45989.77958263889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45989.77958263889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45989.77958263889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45989.77958263889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45989.77958263889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45989.77958263889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45989.77958263889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45989.77958263889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45989.77958263889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45989.77958263889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45989.77958263889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45989.77958263889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45989.77958263889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45989.77958263889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45989.77958263889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45989.77958263889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45989.77958263889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45989.77958263889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45989.77958263889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45989.77958263889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45989.77958263889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45989.77958263889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45989.77958263889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45989.77958263889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45989.77958263889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45989.77958263889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45989.77958263889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45989.77958263889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45989.77958263889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45989.77958263889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45989.77958263889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45989.77958263889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45989.77958263889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45989.77958263889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45989.77958263889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45989.77958263889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45989.77958263889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45989.77958263889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45989.77958263889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45989.77958263889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45989.77958263889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45989.77958263889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45989.77958263889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45989.77958263889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45989.77958263889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45989.77958263889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45989.77958263889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45989.77958263889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45989.77958263889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45989.77958263889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45989.77958263889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45989.77958263889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45989.77958263889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45989.77958263889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45989.77958263889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45989.77958263889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45989.77958263889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45989.77958263889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45989.77958263889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45989.77958263889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45989.77958263889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45989.77958263889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45989.77958263889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45989.77958263889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45989.77958263889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45989.77958263889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45989.77958263889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45989.77958263889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45989.77958263889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45989.77958263889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45989.77958263889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45989.77958263889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45989.77958263889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45989.77958263889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45989.77958263889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45989.77958263889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45989.77958263889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45989.77958263889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45989.77958263889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45989.77958263889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45989.77958263889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45989.77958263889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45989.77958263889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45989.77958263889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45989.77958263889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45989.77958263889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45989.77958263889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45989.77958263889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45989.77958263889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45989.77958263889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45989.77958263889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45989.77958263889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45989.77958263889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45989.77958263889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45989.77958263889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45989.77958263889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45989.77958263889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45989.77958263889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45989.77958263889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45989.77958263889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45989.77958263889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45989.77958263889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45989.77958263889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45989.77958263889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45989.77958263889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45989.77958263889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45989.77958263889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45989.77958263889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45989.77958263889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45989.77958263889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45989.77958263889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45989.77958263889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45989.77958263889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45989.77958263889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45989.77958263889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45989.77958263889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45989.77958263889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45989.77958263889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45989.77958263889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45989.77958263889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45989.77958263889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45989.77958263889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45989.77958263889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45989.77958263889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45989.77958263889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45989.77958263889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45989.77958263889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45989.77958263889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45989.77958263889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45989.77958263889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45989.77958263889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45989.77958263889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45989.77958263889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45989.77958263889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45989.77958263889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45989.77958263889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45989.77958263889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45989.77958263889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45989.77958263889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45989.77958263889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45989.77958263889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45989.77958263889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45989.77958263889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45989.77958263889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45989.77958263889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45989.77958263889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45989.77958263889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45989.77958263889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45989.77958263889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45989.77958263889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45989.77958263889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45989.77958263889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45989.77958263889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45989.77958263889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45989.77958263889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45989.77958263889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45989.77958263889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45989.77958263889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45989.77958263889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45989.77958263889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45989.77958263889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45989.77958263889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45989.77958263889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45989.77958263889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45989.77958263889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45989.77958263889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45989.77958263889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45989.77958263889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45989.77958263889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45989.77958263889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45989.77958263889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45989.77958263889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45989.77958263889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45989.77958263889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45989.77958263889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45989.77958263889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45989.77958263889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45989.77958263889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45989.77958263889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45989.77958263889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45989.77958263889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45989.77958263889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45989.77958263889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45989.77958263889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45989.77958263889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45989.77958263889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45989.77958263889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45989.77958263889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45989.77958263889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45989.77958263889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45989.77958263889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45989.77958263889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45989.77958263889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45989.77958263889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45989.77958263889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45989.77958263889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45989.77958263889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45989.77958263889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45989.77958263889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45989.77958263889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45989.77958263889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45989.77958263889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45989.77958263889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45989.77958263889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45989.77958263889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45989.77958263889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45989.77958263889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45989.77958263889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45989.77958263889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45989.77958263889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45989.77958263889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45989.77958263889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45989.77958263889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45989.77958263889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45989.77958263889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45989.77958263889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45989.77958263889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45989.77958263889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45989.77958263889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45989.77958263889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45989.77958263889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45989.77958263889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45989.77958263889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45989.77958263889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45989.77958263889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45989.77958263889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45989.77958263889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45989.77958263889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45989.77958263889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45989.77958263889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45989.77958263889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45989.77958263889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45989.77958263889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45989.77958263889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45989.77958263889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45989.77958263889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45989.77958263889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45989.77958263889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45989.77958263889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45989.77958263889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45989.77958263889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45989.77958263889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45989.77958263889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45989.77958263889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45989.77958263889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45989.77958263889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45989.77958263889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45989.77958263889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45989.77958263889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45989.77958263889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45989.77958263889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45989.77958263889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45989.77958263889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45989.77958263889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45989.77958263889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45989.77958263889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45989.77958263889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45989.77958263889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45989.77958263889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45989.77958263889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45989.77958263889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45989.77958263889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45989.77958263889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45989.77958263889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45989.77958263889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45989.77958263889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45989.77958263889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45989.77958263889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45989.77958263889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45989.77958263889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45989.77958263889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45989.77958263889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45989.77958263889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45989.77958263889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45989.77958263889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45989.77958263889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45989.77958263889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45989.77958263889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45989.77958263889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45989.77958263889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45989.77958263889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45989.77958263889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45989.77958263889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45989.77958263889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45989.77958263889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45989.77958263889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45989.77958263889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45989.77958263889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45989.77958263889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45989.77958263889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45989.77958263889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45989.77958263889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45989.77958263889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45989.77958263889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45989.77958263889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45989.77958263889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45989.77958263889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45989.77958263889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45989.77958263889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45989.77958263889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45989.77958263889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45989.77958263889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45989.77958263889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45989.77958263889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45989.77958263889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45989.77958263889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45989.77958263889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45989.77958263889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45989.77958263889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45989.77958263889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45989.77958263889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45989.77958263889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45989.77958263889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45989.77958263889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45989.77958263889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45989.77958263889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45989.77958263889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45989.77958263889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45989.77958263889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45989.77958263889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45989.77958263889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45989.77958263889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45989.77958263889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45989.77958263889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45989.77958263889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45989.77958263889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45989.77958263889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45989.77958263889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45989.77958263889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45989.77958263889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45989.77958263889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45989.77958263889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45989.77958263889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45989.77958263889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45989.77958263889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45989.77958263889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45989.77958263889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45989.77958263889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45989.77958263889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45989.77958263889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45989.77958263889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45989.77958263889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45989.77958263889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45989.77958263889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45989.77958263889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45989.77958263889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45989.77958263889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45989.77958263889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45989.77958263889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45989.77958263889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45989.77958263889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45989.77958263889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45989.77958263889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45989.77958263889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45989.77958263889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45989.77958263889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45989.77958263889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45989.77958263889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45989.77958263889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45989.77958263889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45989.77958263889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45989.77958263889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45989.77958263889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45989.77958263889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45989.77958263889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45989.77958263889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45989.77958263889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45989.77958263889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45989.77958263889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45989.77958263889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45989.77958263889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45989.77958263889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45989.77958263889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45989.77958263889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45989.77958263889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45989.77958263889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45989.77958263889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45989.77958263889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45989.77958263889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45989.77958263889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45989.77958263889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45989.77958263889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45989.77958263889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45989.77958263889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45989.77958263889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45989.77958263889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45989.77958263889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45989.77958263889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45989.77958263889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45989.77958263889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45989.77958263889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45989.77958263889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45989.77958263889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45989.77958263889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45989.77958263889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45989.77958263889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45989.77958263889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45989.77958263889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45989.77958263889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45989.77958263889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45989.77958263889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45989.77958263889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45989.77958263889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45989.77958263889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45989.77958263889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45989.77958263889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45989.77958263889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45989.77958263889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45989.77958263889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45989.77958263889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45989.77958263889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45989.77958263889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45989.77958263889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45989.77958263889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45989.77958263889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45989.77958263889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45989.77958263889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45989.77958263889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45989.77958263889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45989.77958263889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45989.77958263889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45989.77958263889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45989.77958263889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45989.77958263889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45989.77958263889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45989.77958263889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45989.77958263889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45989.77958263889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45989.77958263889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45989.77958263889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45989.77958263889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45989.77958263889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45989.77958263889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45989.77958263889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45989.77958263889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45989.77958263889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45989.77958263889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45989.77958263889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45989.77958263889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45989.77958263889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45989.77958263889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45989.77958263889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45989.77958263889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45989.77958263889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45989.77958263889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45989.77958263889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45989.77958263889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45989.77958263889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45989.77958263889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45989.77958263889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45989.77958263889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45989.77958263889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45989.77958263889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45989.77958263889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45989.77958263889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45989.77958263889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45989.77958263889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45989.77958263889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45989.77958263889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45989.77958263889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45989.77958263889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45989.77958263889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45989.77958263889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45989.77958263889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45989.77958263889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45989.77958263889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45989.77958263889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45989.77958263889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45989.77958263889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45989.77958263889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45989.77958263889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45989.77958263889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45989.77958263889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45989.77958263889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45989.77958263889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45989.77958263889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45989.77958263889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45989.77958263889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45989.77958263889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45989.77958263889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45989.77958263889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45989.77958263889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45989.77958263889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45989.77958263889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45989.77958263889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45989.77958263889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45989.77958263889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45989.77958263889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45989.77958263889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45989.77958263889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45989.77958263889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45989.77958263889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45989.77958263889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45989.77958263889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45989.77958263889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45989.77958263889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45989.77958263889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45989.77958263889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45989.77958263889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45989.77958263889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45989.77958263889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45989.77958263889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45989.77958263889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45989.77958263889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45989.77958263889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45989.77958263889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45989.77958263889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45989.77958263889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45989.77958263889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45989.77958263889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45989.77958263889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45989.77958263889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45989.77958263889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45989.77958263889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45989.77958263889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45989.77958263889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45989.77958263889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45989.77958263889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45989.77958263889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45989.77958263889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45989.77958263889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45989.77958263889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45989.77958263889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45989.77958263889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45989.77958263889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45989.77958263889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45989.77958263889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45989.77958263889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45989.77958263889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45989.77958263889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45989.77958263889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45989.77958263889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45989.77958263889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45989.77958263889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45989.77958263889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45989.77958263889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45989.77958263889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45989.77958263889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45989.77958263889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45989.77958263889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45989.77958263889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45989.77958263889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45989.77958263889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45989.77958263889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45989.77958263889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45989.77958263889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45989.77958263889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45989.77958263889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45989.77958263889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45989.77958263889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45989.77958263889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45989.77958263889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45989.77958263889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45989.77958263889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45989.77958263889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45989.77958263889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45989.77958263889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45989.77958263889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45989.77958263889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45989.77958263889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45989.77958263889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45989.77958263889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45989.77958263889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45989.77958263889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45989.77958263889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45989.77958263889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45989.77958263889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45989.77958263889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45989.77958263889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45989.77958263889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45989.77958263889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45989.77958263889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45989.77958263889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45989.77958263889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45989.77958263889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45989.77958263889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45989.77958263889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45989.77958263889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45989.77958263889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45989.77958263889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45989.77958263889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45989.77958263889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45989.77958263889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45989.77958263889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45989.77958263889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45989.77958263889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45989.77958263889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45989.77958263889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45989.77958263889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45989.77958263889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45989.77958263889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45989.77958263889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45989.77958263889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45989.77958263889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45989.77958263889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45989.77958263889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45989.77958263889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45989.77958263889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45989.77958263889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45989.77958263889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45989.77958263889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45989.77958263889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45989.77958263889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45989.77958263889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45989.77958263889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45989.77958263889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45989.77958263889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45989.77958263889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45989.77958263889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45989.77958263889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45989.77958263889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45989.77958263889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45989.77958263889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45989.77958263889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45989.77958263889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45989.77958263889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45989.77958263889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45989.77958263889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45989.77958263889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45989.77958263889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45989.77958263889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45989.77958263889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45989.77958263889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45989.77958263889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45989.77958263889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45989.77958263889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45989.77958263889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45989.77958263889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45989.77958263889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45989.77958263889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45989.77958263889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45989.77958263889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45989.77958263889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45989.77958263889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45989.77958263889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45989.77958263889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45989.77958263889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45989.77958263889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45989.77958263889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45989.77958263889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45989.77958263889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45989.77958263889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45989.77958263889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45989.77958263889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45989.77958263889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45989.77958263889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45989.77958263889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45989.77958263889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45989.77958263889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45989.77958263889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45989.77958263889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45989.77958263889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45989.77958263889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45989.77958263889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45989.77958263889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45989.77958263889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45989.77958263889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45989.77958263889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45989.77958263889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45989.77958263889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45989.77958263889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45989.77958263889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45989.77958263889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45989.77958263889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45989.77958263889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45989.77958263889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45989.77958263889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45989.77958263889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45989.77958263889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45989.77958263889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45989.77958263889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45989.77958263889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45989.77958263889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45989.77958263889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45989.77958263889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45989.77958263889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45989.77958263889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45989.77958263889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45989.77958263889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45989.77958263889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45989.77958263889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45989.77958263889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45989.77958263889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45989.77958263889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45989.77958263889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45989.77958263889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45989.77958263889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45989.77958263889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45989.77958263889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45989.77958263889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45989.77958263889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45989.77958263889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45989.77958263889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45989.77958263889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45989.77958263889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45989.77958263889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45989.77958263889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45989.77958263889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45989.77958263889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45989.77958263889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45989.77958263889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45989.77958263889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45989.77958263889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45989.77958263889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45989.77958263889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45989.77958263889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45989.77958263889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45989.77958263889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45989.77958263889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45989.77958263889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45989.77958263889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45989.77958263889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45989.77958263889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45989.77958263889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45989.77958263889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45989.77958263889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45989.77958263889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45989.77958263889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45989.77958263889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45989.77958263889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45989.77958263889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45989.77958263889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45989.77958263889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45989.77958263889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45989.77958263889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45989.77958263889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45989.77958263889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45989.77958263889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45989.77958263889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45989.77958263889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45989.77958263889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45989.77958263889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45989.77958263889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45989.77958263889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45989.77958263889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45989.77958263889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45989.77958263889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45989.77958263889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45989.77958263889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45989.77958263889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45989.77958263889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45989.77958263889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45989.77958263889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45989.77958263889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45989.77958263889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45989.77958263889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45989.77958263889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45989.77958263889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45989.77958263889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45989.77958263889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45989.77958263889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45989.77958263889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45989.77958263889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45989.77958263889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45989.77958263889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45989.77958263889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45989.77958263889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45989.77958263889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45989.77958263889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45989.77958263889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45989.77958263889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45989.77958263889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45989.77958263889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45989.77958263889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45989.77958263889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45989.77958263889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45989.77958263889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45989.77958263889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45989.77958263889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45989.77958263889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45989.77958263889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45989.77958263889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45989.77958263889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45989.77958263889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45989.77958263889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45989.77958263889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45989.77958263889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45989.77958263889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45989.77958263889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45989.77958263889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45989.77958263889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45989.77958263889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45989.77958263889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45989.77958263889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45989.77958263889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45989.77958263889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45989.77958263889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45989.77958263889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45989.77958263889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45989.77958263889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45989.77958263889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45989.77958263889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45989.77958263889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45989.77958263889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45989.77958263889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39108</v>
      </c>
      <c r="B2" s="88" t="str">
        <f>IFERROR(VLOOKUP(D2,DB!A:K,11,0),"")</f>
        <v>R4</v>
      </c>
      <c r="C2" s="90">
        <v>1</v>
      </c>
      <c r="D2" s="88" t="s">
        <v>35092</v>
      </c>
      <c r="E2" s="91" t="s">
        <v>39021</v>
      </c>
      <c r="F2" s="92">
        <v>45703.480717592596</v>
      </c>
      <c r="G2" s="93">
        <f ca="1">IFERROR(NOW()-F2,"")</f>
        <v>286.29886504629394</v>
      </c>
      <c r="H2" s="92">
        <v>45703.474768518521</v>
      </c>
      <c r="I2" s="92" t="str">
        <f>IFERROR(VLOOKUP(D2,DB!A:F,6,0),"")</f>
        <v>SCECO</v>
      </c>
      <c r="J2" s="92" t="str">
        <f>IFERROR(VLOOKUP(D2,DB!A:G,7,0),"")</f>
        <v>Dead</v>
      </c>
      <c r="K2" s="94" t="s">
        <v>39109</v>
      </c>
      <c r="L2" s="88" t="str">
        <f>IFERROR(VLOOKUP(D2,DB!A:I,9,0),"")</f>
        <v>Latis</v>
      </c>
    </row>
    <row r="3" spans="1:16" ht="15" customHeight="1">
      <c r="A3" s="110" t="s">
        <v>39110</v>
      </c>
      <c r="B3" s="88" t="str">
        <f>IFERROR(VLOOKUP(D3,DB!A:K,11,0),"")</f>
        <v>R4</v>
      </c>
      <c r="C3" s="90">
        <v>2</v>
      </c>
      <c r="D3" s="88" t="s">
        <v>36001</v>
      </c>
      <c r="E3" s="91" t="s">
        <v>39021</v>
      </c>
      <c r="F3" s="92">
        <v>45989.70108796296</v>
      </c>
      <c r="G3" s="93">
        <f t="shared" ref="G3:G64" ca="1" si="0">IFERROR(NOW()-F3,"")</f>
        <v>7.8494675930414815E-2</v>
      </c>
      <c r="H3" s="92">
        <v>45989.719317129631</v>
      </c>
      <c r="I3" s="110" t="str">
        <f>IFERROR(VLOOKUP(D3,DB!A:F,6,0),"")</f>
        <v>SCECO</v>
      </c>
      <c r="J3" s="110" t="str">
        <f>IFERROR(VLOOKUP(D3,DB!A:G,7,0),"")</f>
        <v>Dead</v>
      </c>
      <c r="K3" s="94" t="s">
        <v>39111</v>
      </c>
      <c r="L3" s="88" t="str">
        <f>IFERROR(VLOOKUP(D3,DB!A:I,9,0),"")</f>
        <v>Latis</v>
      </c>
    </row>
    <row r="4" spans="1:16" ht="15" customHeight="1">
      <c r="A4" s="110"/>
      <c r="B4" s="88" t="str">
        <f>IFERROR(VLOOKUP(D4,DB!A:K,11,0),"")</f>
        <v/>
      </c>
      <c r="C4" s="90"/>
      <c r="D4" s="88"/>
      <c r="E4" s="91"/>
      <c r="F4" s="92"/>
      <c r="G4" s="93">
        <f t="shared" ca="1" si="0"/>
        <v>45989.77958263889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45989.77958263889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45989.77958263889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45989.77958263889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45989.77958263889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45989.77958263889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45989.77958263889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45989.77958263889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45989.77958263889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45989.77958263889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45989.77958263889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45989.77958263889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45989.77958263889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45989.77958263889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45989.77958263889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45989.77958263889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45989.77958263889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45989.77958263889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45989.77958263889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45989.77958263889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45989.77958263889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45989.77958263889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45989.77958263889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45989.77958263889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45989.77958263889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45989.77958263889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45989.77958263889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45989.77958263889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45989.77958263889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45989.77958263889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45989.77958263889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45989.77958263889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45989.77958263889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45989.77958263889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45989.77958263889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45989.77958263889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45989.77958263889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45989.77958263889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45989.77958263889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45989.77958263889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45989.77958263889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45989.77958263889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45989.77958263889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45989.77958263889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45989.77958263889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45989.77958263889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45989.77958263889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45989.77958263889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45989.77958263889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45989.77958263889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45989.77958263889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45989.77958263889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45989.77958263889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45989.77958263889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45989.77958263889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45989.77958263889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45989.77958263889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45989.77958263889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45989.77958263889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45989.77958263889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45989.77958263889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45989.77958263889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45989.77958263889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45989.77958263889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45989.77958263889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45989.77958263889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45989.77958263889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45989.77958263889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45989.77958263889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45989.77958263889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45989.77958263889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45989.77958263889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45989.77958263889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45989.77958263889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45989.77958263889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45989.77958263889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45989.77958263889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45989.77958263889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45989.77958263889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45989.77958263889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45989.77958263889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45989.77958263889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45989.77958263889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45989.77958263889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45989.77958263889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45989.77958263889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45989.77958263889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45989.77958263889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45989.77958263889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45989.77958263889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45989.77958263889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45989.77958263889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45989.77958263889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45989.77958263889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45989.77958263889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45989.77958263889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45989.77958263889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45989.77958263889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45989.77958263889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45989.77958263889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45989.77958263889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45989.77958263889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45989.77958263889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45989.77958263889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45989.77958263889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45989.77958263889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45989.77958263889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45989.77958263889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45989.77958263889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45989.77958263889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45989.77958263889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45989.77958263889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45989.77958263889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45989.77958263889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45989.77958263889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45989.77958263889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45989.77958263889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45989.77958263889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45989.77958263889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45989.77958263889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45989.77958263889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45989.77958263889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45989.77958263889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45989.77958263889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45989.77958263889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45989.77958263889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45989.77958263889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45989.77958263889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45989.77958263889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45989.77958263889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45989.77958263889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45989.77958263889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45989.77958263889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45989.77958263889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45989.77958263889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45989.77958263889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45989.77958263889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45989.77958263889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45989.77958263889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45989.77958263889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45989.77958263889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45989.77958263889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45989.77958263889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45989.77958263889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45989.77958263889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45989.77958263889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45989.77958263889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45989.77958263889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45989.77958263889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45989.77958263889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45989.77958263889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45989.77958263889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45989.77958263889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45989.77958263889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45989.77958263889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45989.77958263889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45989.77958263889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45989.77958263889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45989.77958263889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45989.77958263889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45989.77958263889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45989.77958263889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45989.77958263889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45989.77958263889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45989.77958263889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45989.77958263889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45989.77958263889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45989.77958263889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45989.77958263889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45989.77958263889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45989.77958263889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45989.77958263889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45989.77958263889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45989.77958263889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45989.77958263889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45989.77958263889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45989.77958263889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45989.77958263889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45989.77958263889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45989.77958263889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45989.77958263889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45989.77958263889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45989.77958263889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45989.77958263889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45989.77958263889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45989.77958263889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45989.77958263889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45989.77958263889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45989.77958263889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56" ca="1" si="3">IFERROR(NOW()-F193,"")</f>
        <v>45989.77958263889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45989.77958263889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45989.77958263889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45989.77958263889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45989.77958263889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45989.77958263889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45989.77958263889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45989.77958263889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45989.77958263889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45989.77958263889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45989.77958263889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45989.77958263889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45989.77958263889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45989.77958263889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45989.77958263889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45989.77958263889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45989.77958263889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45989.77958263889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45989.77958263889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45989.77958263889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45989.77958263889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45989.77958263889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45989.77958263889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45989.77958263889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45989.77958263889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45989.77958263889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45989.77958263889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45989.77958263889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45989.77958263889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45989.77958263889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45989.77958263889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45989.77958263889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45989.77958263889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45989.77958263889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45989.77958263889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45989.77958263889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45989.77958263889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45989.77958263889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45989.77958263889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45989.77958263889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45989.77958263889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45989.77958263889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45989.77958263889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45989.77958263889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45989.77958263889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45989.77958263889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45989.77958263889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45989.77958263889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45989.77958263889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45989.77958263889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45989.77958263889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45989.77958263889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45989.77958263889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45989.77958263889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45989.77958263889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45989.77958263889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45989.77958263889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45989.77958263889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45989.77958263889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3"/>
        <v>45989.77958263889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3"/>
        <v>45989.77958263889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3"/>
        <v>45989.77958263889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3"/>
        <v>45989.77958263889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3"/>
        <v>45989.77958263889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ref="G257:G302" ca="1" si="4">IFERROR(NOW()-F257,"")</f>
        <v>45989.77958263889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45989.77958263889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45989.77958263889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45989.77958263889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45989.77958263889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45989.77958263889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45989.77958263889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45989.77958263889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45989.77958263889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45989.77958263889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45989.77958263889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45989.77958263889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45989.77958263889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45989.77958263889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45989.77958263889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45989.77958263889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45989.77958263889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45989.77958263889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45989.77958263889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45989.77958263889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45989.77958263889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45989.77958263889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45989.77958263889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45989.77958263889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45989.77958263889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45989.77958263889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45989.77958263889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45989.77958263889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45989.77958263889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45989.77958263889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45989.77958263889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45989.77958263889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45989.77958263889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45989.77958263889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45989.77958263889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45989.77958263889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45989.77958263889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45989.77958263889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45989.77958263889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45989.77958263889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45989.77958263889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4"/>
        <v>45989.77958263889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4"/>
        <v>45989.77958263889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4"/>
        <v>45989.77958263889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4"/>
        <v>45989.77958263889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4"/>
        <v>45989.77958263889</v>
      </c>
      <c r="H302" s="92"/>
      <c r="I302" s="110" t="str">
        <f>IFERROR(VLOOKUP(D302,DB!A:F,6,0),"")</f>
        <v/>
      </c>
      <c r="J302" s="110" t="str">
        <f>IFERROR(VLOOKUP(D302,DB!A:G,7,0),"")</f>
        <v/>
      </c>
      <c r="K302" s="94"/>
      <c r="L302" s="88" t="str">
        <f>IFERROR(VLOOKUP(D302,DB!A:I,9,0),"")</f>
        <v/>
      </c>
    </row>
  </sheetData>
  <dataValidations count="2">
    <dataValidation allowBlank="1" showInputMessage="1" showErrorMessage="1" sqref="E1" xr:uid="{A4F81451-56CC-4543-9497-104C4E44EE4B}"/>
    <dataValidation type="list" allowBlank="1" showInputMessage="1" showErrorMessage="1" sqref="E2:E3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D8" sqref="D8"/>
    </sheetView>
  </sheetViews>
  <sheetFormatPr defaultColWidth="11.19921875" defaultRowHeight="15"/>
  <cols>
    <col min="1" max="1" width="23.79687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39112</v>
      </c>
      <c r="B2" s="37" t="str">
        <f>IFERROR(VLOOKUP(D2,DB!A:K,11,0),"")</f>
        <v>R5</v>
      </c>
      <c r="C2" s="37">
        <v>3</v>
      </c>
      <c r="D2" s="103" t="s">
        <v>36011</v>
      </c>
      <c r="E2" s="37" t="s">
        <v>39021</v>
      </c>
      <c r="F2" s="38">
        <v>45891.832060185188</v>
      </c>
      <c r="G2" s="105">
        <f ca="1">IFERROR(NOW()-F2,"")</f>
        <v>97.947522453701822</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63.590705324073497</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41.118471527777729</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07">
        <v>45981.373298611114</v>
      </c>
      <c r="G5" s="108">
        <f ca="1">IFERROR(NOW()-F5,"")</f>
        <v>8.4062840277765645</v>
      </c>
      <c r="H5" s="144">
        <v>45981.360798611109</v>
      </c>
      <c r="I5" s="106" t="str">
        <f>IFERROR(VLOOKUP(D5,DB!A:F,6,0),"")</f>
        <v>SCECO</v>
      </c>
      <c r="J5" s="106" t="str">
        <f>IFERROR(VLOOKUP(D5,DB!A:G,7,0),"")</f>
        <v>Dead</v>
      </c>
      <c r="K5" s="106" t="s">
        <v>39119</v>
      </c>
      <c r="L5" s="106" t="str">
        <f>IFERROR(VLOOKUP(D5,DB!A:I,9,0),"")</f>
        <v>Latis</v>
      </c>
    </row>
    <row r="6" spans="1:13">
      <c r="A6" s="37" t="s">
        <v>39120</v>
      </c>
      <c r="B6" s="37" t="str">
        <f>IFERROR(VLOOKUP(D6,DB!A:K,11,0),"")</f>
        <v>R5</v>
      </c>
      <c r="C6" s="106">
        <v>1</v>
      </c>
      <c r="D6" s="106" t="s">
        <v>32330</v>
      </c>
      <c r="E6" s="106" t="s">
        <v>39021</v>
      </c>
      <c r="F6" s="38" t="s">
        <v>24</v>
      </c>
      <c r="G6" s="143" t="str">
        <f t="shared" ref="G6:G13" ca="1" si="2">IFERROR(NOW()-F6,"")</f>
        <v/>
      </c>
      <c r="H6" s="38">
        <v>45989.725752314815</v>
      </c>
      <c r="I6" s="37" t="str">
        <f>IFERROR(VLOOKUP(D6,DB!A:F,6,0),"")</f>
        <v>SCECO</v>
      </c>
      <c r="J6" s="37" t="str">
        <f>IFERROR(VLOOKUP(D6,DB!A:G,7,0),"")</f>
        <v>Dead</v>
      </c>
      <c r="K6" s="37" t="s">
        <v>39121</v>
      </c>
      <c r="L6" s="37" t="str">
        <f>IFERROR(VLOOKUP(D6,DB!A:I,9,0),"")</f>
        <v>Latis</v>
      </c>
    </row>
    <row r="7" spans="1:13">
      <c r="A7" s="37"/>
      <c r="B7" s="37" t="str">
        <f>IFERROR(VLOOKUP(D7,DB!A:K,11,0),"")</f>
        <v/>
      </c>
      <c r="C7" s="37"/>
      <c r="D7" s="106"/>
      <c r="E7" s="37"/>
      <c r="F7" s="38"/>
      <c r="G7" s="143">
        <f t="shared" ca="1" si="2"/>
        <v>45989.77958263889</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43">
        <f t="shared" ca="1" si="2"/>
        <v>45989.77958263889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43">
        <f t="shared" ca="1" si="2"/>
        <v>45989.77958263889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43">
        <f t="shared" ca="1" si="2"/>
        <v>45989.77958263889</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43">
        <f t="shared" ca="1" si="2"/>
        <v>45989.77958263889</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43">
        <f t="shared" ca="1" si="2"/>
        <v>45989.77958263889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43">
        <f t="shared" ca="1" si="2"/>
        <v>45989.77958263889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43">
        <f ca="1">IFERROR(NOW()-F14,"")</f>
        <v>45989.77958263889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43">
        <f ca="1">IFERROR(NOW()-F15,"")</f>
        <v>45989.77958263889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43">
        <f ca="1">IFERROR(NOW()-F16,"")</f>
        <v>45989.77958263889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43">
        <f ca="1">IFERROR(NOW()-F17,"")</f>
        <v>45989.77958263889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43">
        <f ca="1">IFERROR(NOW()-F18,"")</f>
        <v>45989.77958263889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43">
        <f ca="1">IFERROR(NOW()-F19,"")</f>
        <v>45989.77958263889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43">
        <f ca="1">IFERROR(NOW()-F20,"")</f>
        <v>45989.77958263889</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43">
        <f ca="1">IFERROR(NOW()-F21,"")</f>
        <v>45989.77958263889</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43">
        <f ca="1">IFERROR(NOW()-F22,"")</f>
        <v>45989.77958263889</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43">
        <f ca="1">IFERROR(NOW()-F23,"")</f>
        <v>45989.77958263889</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43">
        <f ca="1">IFERROR(NOW()-F24,"")</f>
        <v>45989.77958263889</v>
      </c>
      <c r="H24" s="38"/>
      <c r="I24" s="37" t="str">
        <f>IFERROR(VLOOKUP(D24,DB!A:F,6,0),"")</f>
        <v/>
      </c>
      <c r="J24" s="37" t="str">
        <f>IFERROR(VLOOKUP(D24,DB!A:G,7,0),"")</f>
        <v/>
      </c>
      <c r="K24" s="37"/>
      <c r="L24" s="37" t="str">
        <f>IFERROR(VLOOKUP(D24,DB!A:I,9,0),"")</f>
        <v/>
      </c>
    </row>
    <row r="25" spans="1:12">
      <c r="A25" s="37"/>
      <c r="B25" s="37" t="str">
        <f>IFERROR(VLOOKUP(D25,DB!A:K,11,0),"")</f>
        <v/>
      </c>
      <c r="C25" s="37"/>
      <c r="D25" s="106"/>
      <c r="E25" s="37"/>
      <c r="F25" s="38"/>
      <c r="G25" s="143">
        <f ca="1">IFERROR(NOW()-F25,"")</f>
        <v>45989.77958263889</v>
      </c>
      <c r="H25" s="38"/>
      <c r="I25" s="37" t="str">
        <f>IFERROR(VLOOKUP(D25,DB!A:F,6,0),"")</f>
        <v/>
      </c>
      <c r="J25" s="37" t="str">
        <f>IFERROR(VLOOKUP(D25,DB!A:G,7,0),"")</f>
        <v/>
      </c>
      <c r="K25" s="37"/>
      <c r="L25" s="37" t="str">
        <f>IFERROR(VLOOKUP(D25,DB!A:I,9,0),"")</f>
        <v/>
      </c>
    </row>
    <row r="26" spans="1:12">
      <c r="A26" s="37"/>
      <c r="B26" s="37" t="str">
        <f>IFERROR(VLOOKUP(D26,DB!A:K,11,0),"")</f>
        <v/>
      </c>
      <c r="C26" s="37"/>
      <c r="D26" s="106"/>
      <c r="E26" s="37"/>
      <c r="F26" s="38"/>
      <c r="G26" s="143">
        <f ca="1">IFERROR(NOW()-F26,"")</f>
        <v>45989.77958263889</v>
      </c>
      <c r="H26" s="38"/>
      <c r="I26" s="37" t="str">
        <f>IFERROR(VLOOKUP(D26,DB!A:F,6,0),"")</f>
        <v/>
      </c>
      <c r="J26" s="37" t="str">
        <f>IFERROR(VLOOKUP(D26,DB!A:G,7,0),"")</f>
        <v/>
      </c>
      <c r="K26" s="37"/>
      <c r="L26" s="37" t="str">
        <f>IFERROR(VLOOKUP(D26,DB!A:I,9,0),"")</f>
        <v/>
      </c>
    </row>
    <row r="27" spans="1:12">
      <c r="A27" s="37"/>
      <c r="B27" s="37" t="str">
        <f>IFERROR(VLOOKUP(D27,DB!A:K,11,0),"")</f>
        <v/>
      </c>
      <c r="C27" s="37"/>
      <c r="D27" s="106"/>
      <c r="E27" s="37"/>
      <c r="F27" s="38"/>
      <c r="G27" s="143">
        <f ca="1">IFERROR(NOW()-F27,"")</f>
        <v>45989.77958263889</v>
      </c>
      <c r="H27" s="38"/>
      <c r="I27" s="37" t="str">
        <f>IFERROR(VLOOKUP(D27,DB!A:F,6,0),"")</f>
        <v/>
      </c>
      <c r="J27" s="37" t="str">
        <f>IFERROR(VLOOKUP(D27,DB!A:G,7,0),"")</f>
        <v/>
      </c>
      <c r="K27" s="37"/>
      <c r="L27" s="37" t="str">
        <f>IFERROR(VLOOKUP(D27,DB!A:I,9,0),"")</f>
        <v/>
      </c>
    </row>
    <row r="28" spans="1:12">
      <c r="A28" s="37"/>
      <c r="B28" s="37" t="str">
        <f>IFERROR(VLOOKUP(D28,DB!A:K,11,0),"")</f>
        <v/>
      </c>
      <c r="C28" s="37"/>
      <c r="D28" s="106"/>
      <c r="E28" s="37"/>
      <c r="F28" s="38"/>
      <c r="G28" s="143">
        <f ca="1">IFERROR(NOW()-F28,"")</f>
        <v>45989.77958263889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45989.77958263889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45989.77958263889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45989.77958263889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45989.77958263889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45989.77958263889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45989.77958263889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45989.77958263889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45989.77958263889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45989.77958263889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45989.77958263889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45989.77958263889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45989.77958263889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45989.77958263889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45989.77958263889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45989.77958263889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45989.77958263889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45989.77958263889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45989.77958263889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45989.77958263889</v>
      </c>
      <c r="H47" s="38"/>
      <c r="I47" s="37" t="str">
        <f>IFERROR(VLOOKUP(D47,DB!A:F,6,0),"")</f>
        <v/>
      </c>
      <c r="J47" s="37" t="str">
        <f>IFERROR(VLOOKUP(D47,DB!A:G,7,0),"")</f>
        <v/>
      </c>
      <c r="K47" s="37"/>
      <c r="L47" s="37" t="str">
        <f>IFERROR(VLOOKUP(D47,DB!A:I,9,0),"")</f>
        <v/>
      </c>
    </row>
    <row r="48" spans="1:12">
      <c r="A48" s="103"/>
      <c r="B48" s="103"/>
      <c r="C48" s="103"/>
      <c r="D48" s="103"/>
      <c r="E48" s="103"/>
      <c r="F48" s="144"/>
      <c r="G48" s="105"/>
      <c r="H48" s="144"/>
      <c r="I48" s="103"/>
      <c r="J48" s="103"/>
      <c r="K48" s="103"/>
      <c r="L48" s="103"/>
    </row>
    <row r="49" spans="1:12">
      <c r="A49" s="103"/>
      <c r="B49" s="103"/>
      <c r="C49" s="103"/>
      <c r="D49" s="103"/>
      <c r="E49" s="103"/>
      <c r="F49" s="144"/>
      <c r="G49" s="105"/>
      <c r="H49" s="144"/>
      <c r="I49" s="103"/>
      <c r="J49" s="103"/>
      <c r="K49" s="103"/>
      <c r="L49" s="103"/>
    </row>
    <row r="50" spans="1:12">
      <c r="A50" s="103"/>
      <c r="B50" s="103"/>
      <c r="C50" s="103"/>
      <c r="D50" s="103"/>
      <c r="E50" s="103"/>
      <c r="F50" s="144"/>
      <c r="G50" s="105"/>
      <c r="H50" s="144"/>
      <c r="I50" s="103"/>
      <c r="J50" s="103"/>
      <c r="K50" s="103"/>
      <c r="L50" s="103"/>
    </row>
    <row r="51" spans="1:12">
      <c r="A51" s="103"/>
      <c r="B51" s="103"/>
      <c r="C51" s="103"/>
      <c r="D51" s="103"/>
      <c r="E51" s="103"/>
      <c r="F51" s="144"/>
      <c r="G51" s="105"/>
      <c r="H51" s="144"/>
      <c r="I51" s="103"/>
      <c r="J51" s="103"/>
      <c r="K51" s="103"/>
      <c r="L51" s="103"/>
    </row>
    <row r="52" spans="1:12">
      <c r="A52" s="103"/>
      <c r="B52" s="103"/>
      <c r="C52" s="103"/>
      <c r="D52" s="103"/>
      <c r="E52" s="103"/>
      <c r="F52" s="144"/>
      <c r="G52" s="105"/>
      <c r="H52" s="144"/>
      <c r="I52" s="103"/>
      <c r="J52" s="103"/>
      <c r="K52" s="103"/>
      <c r="L52" s="103"/>
    </row>
    <row r="53" spans="1:12">
      <c r="A53" s="103"/>
      <c r="B53" s="103"/>
      <c r="C53" s="103"/>
      <c r="D53" s="103"/>
      <c r="E53" s="103"/>
      <c r="F53" s="144"/>
      <c r="G53" s="105"/>
      <c r="H53" s="144"/>
      <c r="I53" s="103"/>
      <c r="J53" s="103"/>
      <c r="K53" s="103"/>
      <c r="L53" s="103"/>
    </row>
    <row r="54" spans="1:12">
      <c r="A54" s="103"/>
      <c r="B54" s="103"/>
      <c r="C54" s="103"/>
      <c r="D54" s="103"/>
      <c r="E54" s="103"/>
      <c r="F54" s="144"/>
      <c r="G54" s="105"/>
      <c r="H54" s="144"/>
      <c r="I54" s="103"/>
      <c r="J54" s="103"/>
      <c r="K54" s="103"/>
      <c r="L54" s="103"/>
    </row>
    <row r="55" spans="1:12">
      <c r="A55" s="103"/>
      <c r="B55" s="103"/>
      <c r="C55" s="103"/>
      <c r="D55" s="103"/>
      <c r="E55" s="103"/>
      <c r="F55" s="144"/>
      <c r="G55" s="105"/>
      <c r="H55" s="144"/>
      <c r="I55" s="103"/>
      <c r="J55" s="103"/>
      <c r="K55" s="103"/>
      <c r="L55" s="103"/>
    </row>
    <row r="56" spans="1:12">
      <c r="A56" s="103"/>
      <c r="B56" s="103"/>
      <c r="C56" s="103"/>
      <c r="D56" s="103"/>
      <c r="E56" s="103"/>
      <c r="F56" s="144"/>
      <c r="G56" s="105"/>
      <c r="H56" s="144"/>
      <c r="I56" s="103"/>
      <c r="J56" s="103"/>
      <c r="K56" s="103"/>
      <c r="L56" s="103"/>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45989.77958263889</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45989.77958263889</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45989.77958263889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45989.77958263889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45989.77958263889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45989.77958263889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45989.77958263889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45989.77958263889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45989.77958263889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45989.77958263889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45989.77958263889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45989.77958263889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45989.77958263889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45989.77958263889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45989.77958263889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45989.77958263889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45989.77958263889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45989.77958263889</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45989.77958263889</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2025-11-28T15:44:32Z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